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/>
  <calcPr fullCalcOnLoad="1"/>
</workbook>
</file>

<file path=xl/sharedStrings.xml><?xml version="1.0" encoding="utf-8"?>
<sst xmlns="http://schemas.openxmlformats.org/spreadsheetml/2006/main" count="305" uniqueCount="155">
  <si>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</si>
  <si>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</si>
  <si>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</si>
  <si>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</si>
  <si>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</si>
  <si>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</si>
  <si>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</si>
  <si>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</si>
  <si>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</si>
  <si>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</si>
  <si>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</si>
  <si>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</si>
  <si>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</si>
  <si>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</si>
  <si>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</si>
  <si>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</si>
  <si>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</si>
  <si>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</si>
  <si>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</si>
  <si>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</si>
  <si>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</si>
  <si>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</si>
  <si>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</si>
  <si>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</si>
  <si>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</si>
  <si>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</si>
  <si>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</si>
  <si>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</si>
  <si>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</si>
  <si>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</si>
  <si>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</si>
  <si>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</si>
  <si>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</si>
  <si>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</si>
  <si>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</si>
  <si>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</si>
  <si>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</si>
  <si>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</si>
  <si>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</si>
  <si>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</si>
  <si>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</si>
  <si>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</si>
  <si>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</si>
  <si>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</si>
  <si>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</si>
  <si>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</si>
  <si>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</si>
  <si>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</si>
  <si>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</si>
  <si>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</si>
  <si>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</si>
  <si>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</si>
  <si>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</si>
  <si>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</si>
  <si>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</si>
  <si>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</si>
  <si>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</si>
  <si>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</si>
  <si>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</si>
  <si>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</si>
  <si>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</si>
  <si>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</si>
  <si>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</si>
  <si>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</si>
  <si>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</si>
  <si>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</si>
  <si>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</si>
  <si>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</si>
  <si>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</si>
  <si>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</si>
  <si>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</si>
  <si>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</si>
  <si>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</si>
  <si>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</si>
  <si>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</si>
  <si>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</si>
  <si>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</si>
  <si>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</si>
  <si>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</si>
  <si>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</si>
  <si>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</si>
  <si>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</si>
  <si>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</si>
  <si>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</si>
  <si>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</si>
  <si>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</si>
  <si>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</si>
  <si>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</si>
  <si>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</si>
  <si>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</si>
  <si>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</si>
  <si>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</si>
  <si>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</si>
  <si>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</si>
  <si>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</si>
  <si>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</si>
  <si>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</si>
  <si>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</si>
  <si>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</si>
  <si>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</si>
  <si>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</si>
  <si>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</si>
  <si>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</si>
  <si>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</si>
  <si>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</si>
  <si>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</si>
  <si>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</si>
  <si>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</si>
  <si>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</si>
  <si>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</si>
  <si>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</si>
  <si>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</si>
  <si>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</si>
  <si>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</si>
  <si>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</si>
  <si>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</si>
  <si>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</si>
  <si>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</si>
  <si>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</si>
  <si>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</si>
  <si>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</si>
  <si>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</si>
  <si>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</si>
  <si>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</si>
  <si>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</si>
  <si>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</si>
  <si>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</si>
  <si>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</si>
  <si>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</si>
  <si>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</si>
  <si>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</si>
  <si>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</si>
  <si>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</si>
  <si>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</si>
  <si>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</si>
  <si>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</si>
  <si>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</si>
  <si>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</si>
  <si>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</si>
  <si>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</si>
  <si>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</si>
  <si>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</si>
  <si>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</si>
  <si>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</si>
  <si>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</si>
  <si>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</si>
  <si>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</si>
  <si>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</si>
  <si>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</si>
  <si>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</si>
  <si>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</si>
  <si>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</si>
  <si>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</si>
  <si>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21.02.2018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</si>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</sst>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5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24" fillId="0" borderId="0">
      <alignment/>
      <protection/>
    </xf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7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7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79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8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4" sqref="B1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2.1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1.00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85" t="s">
        <v>153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186"/>
    </row>
    <row r="2" spans="2:25" s="1" customFormat="1" ht="15.75" customHeight="1">
      <c r="B2" s="286"/>
      <c r="C2" s="286"/>
      <c r="D2" s="286"/>
      <c r="E2" s="286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87"/>
      <c r="B3" s="289"/>
      <c r="C3" s="290" t="s">
        <v>0</v>
      </c>
      <c r="D3" s="291" t="s">
        <v>131</v>
      </c>
      <c r="E3" s="291" t="s">
        <v>131</v>
      </c>
      <c r="F3" s="25"/>
      <c r="G3" s="292" t="s">
        <v>26</v>
      </c>
      <c r="H3" s="293"/>
      <c r="I3" s="293"/>
      <c r="J3" s="293"/>
      <c r="K3" s="294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95" t="s">
        <v>142</v>
      </c>
      <c r="V3" s="277" t="s">
        <v>137</v>
      </c>
      <c r="W3" s="277"/>
      <c r="X3" s="277"/>
      <c r="Y3" s="194"/>
    </row>
    <row r="4" spans="1:24" ht="22.5" customHeight="1">
      <c r="A4" s="287"/>
      <c r="B4" s="289"/>
      <c r="C4" s="290"/>
      <c r="D4" s="291"/>
      <c r="E4" s="291"/>
      <c r="F4" s="278" t="s">
        <v>140</v>
      </c>
      <c r="G4" s="306" t="s">
        <v>31</v>
      </c>
      <c r="H4" s="296" t="s">
        <v>129</v>
      </c>
      <c r="I4" s="281" t="s">
        <v>130</v>
      </c>
      <c r="J4" s="296" t="s">
        <v>132</v>
      </c>
      <c r="K4" s="281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1"/>
      <c r="V4" s="283" t="s">
        <v>154</v>
      </c>
      <c r="W4" s="296" t="s">
        <v>44</v>
      </c>
      <c r="X4" s="298" t="s">
        <v>43</v>
      </c>
    </row>
    <row r="5" spans="1:24" ht="67.5" customHeight="1">
      <c r="A5" s="288"/>
      <c r="B5" s="289"/>
      <c r="C5" s="290"/>
      <c r="D5" s="291"/>
      <c r="E5" s="291"/>
      <c r="F5" s="279"/>
      <c r="G5" s="307"/>
      <c r="H5" s="297"/>
      <c r="I5" s="282"/>
      <c r="J5" s="297"/>
      <c r="K5" s="282"/>
      <c r="L5" s="299" t="s">
        <v>135</v>
      </c>
      <c r="M5" s="300"/>
      <c r="N5" s="301"/>
      <c r="O5" s="302" t="s">
        <v>125</v>
      </c>
      <c r="P5" s="303"/>
      <c r="Q5" s="304"/>
      <c r="R5" s="305" t="s">
        <v>136</v>
      </c>
      <c r="S5" s="305"/>
      <c r="T5" s="305"/>
      <c r="U5" s="282"/>
      <c r="V5" s="284"/>
      <c r="W5" s="297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229561.439</v>
      </c>
      <c r="G8" s="103">
        <f>G9+G15+G18+G19+G23+G17</f>
        <v>197492.40000000002</v>
      </c>
      <c r="H8" s="103">
        <f>G8-F8</f>
        <v>-32069.03899999999</v>
      </c>
      <c r="I8" s="210">
        <f aca="true" t="shared" si="0" ref="I8:I15">G8/F8</f>
        <v>0.860303023279097</v>
      </c>
      <c r="J8" s="104">
        <f aca="true" t="shared" si="1" ref="J8:J52">G8-E8</f>
        <v>-1383141.4</v>
      </c>
      <c r="K8" s="156">
        <f aca="true" t="shared" si="2" ref="K8:K14">G8/E8</f>
        <v>0.12494506950313224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2660.9400000000314</v>
      </c>
      <c r="T8" s="143">
        <f aca="true" t="shared" si="6" ref="T8:T20">G8/R8</f>
        <v>1.0136576505662895</v>
      </c>
      <c r="U8" s="103">
        <f>U9+U15+U18+U19+U23+U17</f>
        <v>117534.42000000001</v>
      </c>
      <c r="V8" s="103">
        <f>V9+V15+V18+V19+V23+V17</f>
        <v>85465.38999999998</v>
      </c>
      <c r="W8" s="103">
        <f>V8-U8</f>
        <v>-32069.030000000028</v>
      </c>
      <c r="X8" s="143">
        <f aca="true" t="shared" si="7" ref="X8:X15">V8/U8</f>
        <v>0.7271520121509936</v>
      </c>
      <c r="Y8" s="199">
        <f aca="true" t="shared" si="8" ref="Y8:Y22">T8-Q8</f>
        <v>-0.1751587609648415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131692.339</v>
      </c>
      <c r="G9" s="106">
        <v>111100.53</v>
      </c>
      <c r="H9" s="102">
        <f>G9-F9</f>
        <v>-20591.80900000001</v>
      </c>
      <c r="I9" s="208">
        <f t="shared" si="0"/>
        <v>0.8436370015419044</v>
      </c>
      <c r="J9" s="108">
        <f t="shared" si="1"/>
        <v>-845102.47</v>
      </c>
      <c r="K9" s="148">
        <f t="shared" si="2"/>
        <v>0.11618927152497953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9214.589999999997</v>
      </c>
      <c r="T9" s="144">
        <f t="shared" si="6"/>
        <v>1.0904402511278788</v>
      </c>
      <c r="U9" s="107">
        <f>F9-січень!F9</f>
        <v>67863</v>
      </c>
      <c r="V9" s="110">
        <f>G9-січень!G9</f>
        <v>47271.24</v>
      </c>
      <c r="W9" s="111">
        <f>V9-U9</f>
        <v>-20591.760000000002</v>
      </c>
      <c r="X9" s="148">
        <f t="shared" si="7"/>
        <v>0.696568675124884</v>
      </c>
      <c r="Y9" s="200">
        <f t="shared" si="8"/>
        <v>-0.14206314075927873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120478.7</v>
      </c>
      <c r="G10" s="94">
        <v>101664.29</v>
      </c>
      <c r="H10" s="71">
        <f aca="true" t="shared" si="9" ref="H10:H47">G10-F10</f>
        <v>-18814.410000000003</v>
      </c>
      <c r="I10" s="209">
        <f t="shared" si="0"/>
        <v>0.8438362133721562</v>
      </c>
      <c r="J10" s="72">
        <f t="shared" si="1"/>
        <v>-780138.71</v>
      </c>
      <c r="K10" s="75">
        <f t="shared" si="2"/>
        <v>0.11529138594447966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8937.649999999994</v>
      </c>
      <c r="T10" s="145">
        <f t="shared" si="6"/>
        <v>1.0963870792686976</v>
      </c>
      <c r="U10" s="73">
        <f>F10-січень!F10</f>
        <v>61500</v>
      </c>
      <c r="V10" s="98">
        <f>G10-січень!G10</f>
        <v>42685.59999999999</v>
      </c>
      <c r="W10" s="74">
        <f aca="true" t="shared" si="10" ref="W10:W52">V10-U10</f>
        <v>-18814.40000000001</v>
      </c>
      <c r="X10" s="75">
        <f t="shared" si="7"/>
        <v>0.6940747967479673</v>
      </c>
      <c r="Y10" s="198">
        <f t="shared" si="8"/>
        <v>-0.14576436535429327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5289.97</v>
      </c>
      <c r="H11" s="71">
        <f t="shared" si="9"/>
        <v>-1794.7299999999996</v>
      </c>
      <c r="I11" s="209">
        <f t="shared" si="0"/>
        <v>0.7466752297203835</v>
      </c>
      <c r="J11" s="72">
        <f t="shared" si="1"/>
        <v>-44610.03</v>
      </c>
      <c r="K11" s="75">
        <f t="shared" si="2"/>
        <v>0.10601142284569139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-605.29</v>
      </c>
      <c r="T11" s="145">
        <f t="shared" si="6"/>
        <v>0.8973259873186255</v>
      </c>
      <c r="U11" s="73">
        <f>F11-січень!F11</f>
        <v>3600</v>
      </c>
      <c r="V11" s="98">
        <f>G11-січень!G11</f>
        <v>1805.2700000000004</v>
      </c>
      <c r="W11" s="74">
        <f t="shared" si="10"/>
        <v>-1794.7299999999996</v>
      </c>
      <c r="X11" s="75">
        <f t="shared" si="7"/>
        <v>0.501463888888889</v>
      </c>
      <c r="Y11" s="198">
        <f t="shared" si="8"/>
        <v>-0.27633848717487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1308.24</v>
      </c>
      <c r="H12" s="71">
        <f t="shared" si="9"/>
        <v>-156.1690000000001</v>
      </c>
      <c r="I12" s="209">
        <f t="shared" si="0"/>
        <v>0.8933569788221732</v>
      </c>
      <c r="J12" s="72">
        <f t="shared" si="1"/>
        <v>-10691.76</v>
      </c>
      <c r="K12" s="75">
        <f t="shared" si="2"/>
        <v>0.10902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270.81999999999994</v>
      </c>
      <c r="T12" s="145">
        <f t="shared" si="6"/>
        <v>1.261051454569991</v>
      </c>
      <c r="U12" s="73">
        <f>F12-січень!F12</f>
        <v>720.0000000000001</v>
      </c>
      <c r="V12" s="98">
        <f>G12-січень!G12</f>
        <v>563.85</v>
      </c>
      <c r="W12" s="74">
        <f t="shared" si="10"/>
        <v>-156.1500000000001</v>
      </c>
      <c r="X12" s="75">
        <f t="shared" si="7"/>
        <v>0.783125</v>
      </c>
      <c r="Y12" s="198">
        <f t="shared" si="8"/>
        <v>0.26039685968917303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2530.75</v>
      </c>
      <c r="H13" s="71">
        <f t="shared" si="9"/>
        <v>44.84999999999991</v>
      </c>
      <c r="I13" s="209">
        <f t="shared" si="0"/>
        <v>1.0180417555010257</v>
      </c>
      <c r="J13" s="72">
        <f t="shared" si="1"/>
        <v>-9469.25</v>
      </c>
      <c r="K13" s="75">
        <f t="shared" si="2"/>
        <v>0.21089583333333334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502.43000000000006</v>
      </c>
      <c r="T13" s="145">
        <f t="shared" si="6"/>
        <v>1.2477074623333597</v>
      </c>
      <c r="U13" s="73">
        <f>F13-січень!F13</f>
        <v>2010</v>
      </c>
      <c r="V13" s="98">
        <f>G13-січень!G13</f>
        <v>2054.88</v>
      </c>
      <c r="W13" s="74">
        <f t="shared" si="10"/>
        <v>44.88000000000011</v>
      </c>
      <c r="X13" s="75">
        <f t="shared" si="7"/>
        <v>1.0223283582089553</v>
      </c>
      <c r="Y13" s="198">
        <f t="shared" si="8"/>
        <v>0.05210846225265664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307.28</v>
      </c>
      <c r="H14" s="71">
        <f t="shared" si="9"/>
        <v>128.64999999999998</v>
      </c>
      <c r="I14" s="209">
        <f t="shared" si="0"/>
        <v>1.7202037731624027</v>
      </c>
      <c r="J14" s="72">
        <f t="shared" si="1"/>
        <v>-192.72000000000003</v>
      </c>
      <c r="K14" s="75">
        <f t="shared" si="2"/>
        <v>0.61456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108.96999999999997</v>
      </c>
      <c r="T14" s="145">
        <f t="shared" si="6"/>
        <v>1.549493217689476</v>
      </c>
      <c r="U14" s="73">
        <f>F14-січень!F14</f>
        <v>33</v>
      </c>
      <c r="V14" s="98">
        <f>G14-січень!G14</f>
        <v>161.64999999999998</v>
      </c>
      <c r="W14" s="74">
        <f t="shared" si="10"/>
        <v>128.64999999999998</v>
      </c>
      <c r="X14" s="75">
        <f t="shared" si="7"/>
        <v>4.8984848484848476</v>
      </c>
      <c r="Y14" s="198">
        <f t="shared" si="8"/>
        <v>1.1863006093854402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30.74</v>
      </c>
      <c r="H15" s="102">
        <f t="shared" si="9"/>
        <v>20.74</v>
      </c>
      <c r="I15" s="208">
        <f t="shared" si="0"/>
        <v>3.074</v>
      </c>
      <c r="J15" s="108">
        <f t="shared" si="1"/>
        <v>-869.26</v>
      </c>
      <c r="K15" s="108">
        <f aca="true" t="shared" si="11" ref="K15:K23">G15/E15*100</f>
        <v>3.4155555555555557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16.83</v>
      </c>
      <c r="T15" s="146">
        <f t="shared" si="6"/>
        <v>2.2099209202012937</v>
      </c>
      <c r="U15" s="107">
        <f>F15-січень!F15</f>
        <v>10</v>
      </c>
      <c r="V15" s="110">
        <f>G15-січень!G15</f>
        <v>30.74</v>
      </c>
      <c r="W15" s="111">
        <f t="shared" si="10"/>
        <v>20.74</v>
      </c>
      <c r="X15" s="148">
        <f t="shared" si="7"/>
        <v>3.074</v>
      </c>
      <c r="Y15" s="197">
        <f t="shared" si="8"/>
        <v>1.1959620869299246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5526.38</v>
      </c>
      <c r="H19" s="102">
        <f t="shared" si="9"/>
        <v>-3539.62</v>
      </c>
      <c r="I19" s="208">
        <f t="shared" si="12"/>
        <v>0.6095720273549525</v>
      </c>
      <c r="J19" s="108">
        <f t="shared" si="1"/>
        <v>-146201.62</v>
      </c>
      <c r="K19" s="108">
        <f t="shared" si="11"/>
        <v>3.642294105240958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-8179.53</v>
      </c>
      <c r="T19" s="146">
        <f t="shared" si="6"/>
        <v>0.40321146133310376</v>
      </c>
      <c r="U19" s="107">
        <f>F19-січень!F19</f>
        <v>4076.42</v>
      </c>
      <c r="V19" s="110">
        <f>G19-січень!G19</f>
        <v>536.8000000000002</v>
      </c>
      <c r="W19" s="111">
        <f t="shared" si="10"/>
        <v>-3539.62</v>
      </c>
      <c r="X19" s="148">
        <f t="shared" si="13"/>
        <v>0.13168417385843464</v>
      </c>
      <c r="Y19" s="197">
        <f t="shared" si="8"/>
        <v>-0.8409691521536868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5526.38</v>
      </c>
      <c r="H20" s="170">
        <f t="shared" si="9"/>
        <v>-3539.62</v>
      </c>
      <c r="I20" s="211">
        <f t="shared" si="12"/>
        <v>0.6095720273549525</v>
      </c>
      <c r="J20" s="171">
        <f t="shared" si="1"/>
        <v>-61181.62</v>
      </c>
      <c r="K20" s="171">
        <f t="shared" si="11"/>
        <v>8.284433651136295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-8179.53</v>
      </c>
      <c r="T20" s="172">
        <f t="shared" si="6"/>
        <v>0.40321146133310376</v>
      </c>
      <c r="U20" s="136">
        <f>F20-січень!F20</f>
        <v>4076.42</v>
      </c>
      <c r="V20" s="124">
        <f>G20-січень!G20</f>
        <v>536.8000000000002</v>
      </c>
      <c r="W20" s="116">
        <f t="shared" si="10"/>
        <v>-3539.62</v>
      </c>
      <c r="X20" s="180">
        <f t="shared" si="13"/>
        <v>0.13168417385843464</v>
      </c>
      <c r="Y20" s="197">
        <f t="shared" si="8"/>
        <v>-0.6951075876070303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88673.1</v>
      </c>
      <c r="G23" s="158">
        <v>80640.51</v>
      </c>
      <c r="H23" s="102">
        <f t="shared" si="9"/>
        <v>-8032.590000000011</v>
      </c>
      <c r="I23" s="208">
        <f t="shared" si="12"/>
        <v>0.9094134523322179</v>
      </c>
      <c r="J23" s="108">
        <f t="shared" si="1"/>
        <v>-390926.68999999994</v>
      </c>
      <c r="K23" s="108">
        <f t="shared" si="11"/>
        <v>17.100534133841368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1533.2699999999895</v>
      </c>
      <c r="T23" s="147">
        <f aca="true" t="shared" si="14" ref="T23:T41">G23/R23</f>
        <v>1.0193821703297952</v>
      </c>
      <c r="U23" s="107">
        <f>F23-січень!F23</f>
        <v>45465.00000000001</v>
      </c>
      <c r="V23" s="110">
        <f>G23-січень!G23</f>
        <v>37432.369999999995</v>
      </c>
      <c r="W23" s="111">
        <f t="shared" si="10"/>
        <v>-8032.630000000012</v>
      </c>
      <c r="X23" s="148">
        <f t="shared" si="13"/>
        <v>0.8233227757615746</v>
      </c>
      <c r="Y23" s="197">
        <f>T23-Q23</f>
        <v>-0.07548938343490019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21689.84</v>
      </c>
      <c r="H24" s="102">
        <f t="shared" si="9"/>
        <v>-12002.670000000002</v>
      </c>
      <c r="I24" s="208">
        <f t="shared" si="12"/>
        <v>0.6437585089386335</v>
      </c>
      <c r="J24" s="108">
        <f t="shared" si="1"/>
        <v>-195152.16</v>
      </c>
      <c r="K24" s="148">
        <f aca="true" t="shared" si="15" ref="K24:K41">G24/E24</f>
        <v>0.10002600972136394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-9765.21</v>
      </c>
      <c r="T24" s="147">
        <f t="shared" si="14"/>
        <v>0.6895503265771316</v>
      </c>
      <c r="U24" s="107">
        <f>F24-січень!F24</f>
        <v>15541.000000000004</v>
      </c>
      <c r="V24" s="110">
        <f>G24-січень!G24</f>
        <v>3537.420000000002</v>
      </c>
      <c r="W24" s="111">
        <f t="shared" si="10"/>
        <v>-12003.580000000002</v>
      </c>
      <c r="X24" s="148">
        <f t="shared" si="13"/>
        <v>0.22761855736439104</v>
      </c>
      <c r="Y24" s="197">
        <f aca="true" t="shared" si="16" ref="Y24:Y99">T24-Q24</f>
        <v>-0.3568277182552472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5213.92</v>
      </c>
      <c r="H25" s="170">
        <f t="shared" si="9"/>
        <v>-207.07999999999993</v>
      </c>
      <c r="I25" s="211">
        <f t="shared" si="12"/>
        <v>0.9618004058291828</v>
      </c>
      <c r="J25" s="171">
        <f t="shared" si="1"/>
        <v>-23570.08</v>
      </c>
      <c r="K25" s="180">
        <f t="shared" si="15"/>
        <v>0.18113952195664257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805.71</v>
      </c>
      <c r="T25" s="152">
        <f t="shared" si="14"/>
        <v>1.1827748678034848</v>
      </c>
      <c r="U25" s="107">
        <f>F25-січень!F25</f>
        <v>780</v>
      </c>
      <c r="V25" s="110">
        <f>G25-січень!G25</f>
        <v>572.0299999999997</v>
      </c>
      <c r="W25" s="116">
        <f t="shared" si="10"/>
        <v>-207.97000000000025</v>
      </c>
      <c r="X25" s="180">
        <f t="shared" si="13"/>
        <v>0.7333717948717945</v>
      </c>
      <c r="Y25" s="197">
        <f t="shared" si="16"/>
        <v>0.050177921848946205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288.21</v>
      </c>
      <c r="H26" s="158">
        <f t="shared" si="9"/>
        <v>93.09999999999997</v>
      </c>
      <c r="I26" s="212">
        <f t="shared" si="12"/>
        <v>1.4771667264619956</v>
      </c>
      <c r="J26" s="176">
        <f t="shared" si="1"/>
        <v>-1233.79</v>
      </c>
      <c r="K26" s="191">
        <f t="shared" si="15"/>
        <v>0.1893626806833114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137.98</v>
      </c>
      <c r="T26" s="162">
        <f t="shared" si="14"/>
        <v>1.9184583638421087</v>
      </c>
      <c r="U26" s="167">
        <f>F26-січень!F26</f>
        <v>40</v>
      </c>
      <c r="V26" s="167">
        <f>G26-січень!G26</f>
        <v>133.09999999999997</v>
      </c>
      <c r="W26" s="176">
        <f t="shared" si="10"/>
        <v>93.09999999999997</v>
      </c>
      <c r="X26" s="191">
        <f aca="true" t="shared" si="17" ref="X26:X41">V26/U26*100</f>
        <v>332.74999999999994</v>
      </c>
      <c r="Y26" s="197">
        <f t="shared" si="16"/>
        <v>0.9124367760201257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4925.71</v>
      </c>
      <c r="H27" s="158">
        <f t="shared" si="9"/>
        <v>-300.1800000000003</v>
      </c>
      <c r="I27" s="212">
        <f t="shared" si="12"/>
        <v>0.9425590664939368</v>
      </c>
      <c r="J27" s="176">
        <f t="shared" si="1"/>
        <v>-22336.29</v>
      </c>
      <c r="K27" s="191">
        <f t="shared" si="15"/>
        <v>0.18068043430415964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667.7299999999996</v>
      </c>
      <c r="T27" s="162">
        <f t="shared" si="14"/>
        <v>1.1568184913973292</v>
      </c>
      <c r="U27" s="167">
        <f>F27-січень!F27</f>
        <v>740</v>
      </c>
      <c r="V27" s="167">
        <f>G27-січень!G27</f>
        <v>438.9200000000001</v>
      </c>
      <c r="W27" s="176">
        <f t="shared" si="10"/>
        <v>-301.0799999999999</v>
      </c>
      <c r="X27" s="191">
        <f t="shared" si="17"/>
        <v>59.31351351351353</v>
      </c>
      <c r="Y27" s="197">
        <f t="shared" si="16"/>
        <v>0.016210122305799324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71.71</v>
      </c>
      <c r="H28" s="218">
        <f t="shared" si="9"/>
        <v>12.409999999999997</v>
      </c>
      <c r="I28" s="220">
        <f t="shared" si="12"/>
        <v>1.2092748735244518</v>
      </c>
      <c r="J28" s="221">
        <f t="shared" si="1"/>
        <v>-244.29000000000002</v>
      </c>
      <c r="K28" s="222">
        <f t="shared" si="15"/>
        <v>0.22693037974683541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-57.260000000000005</v>
      </c>
      <c r="T28" s="222">
        <f t="shared" si="14"/>
        <v>0.5560207800263627</v>
      </c>
      <c r="U28" s="206">
        <f>F28-січень!F28</f>
        <v>29.999999999999996</v>
      </c>
      <c r="V28" s="206">
        <f>G28-січень!G28</f>
        <v>42.41</v>
      </c>
      <c r="W28" s="221">
        <f t="shared" si="10"/>
        <v>12.41</v>
      </c>
      <c r="X28" s="222">
        <f t="shared" si="17"/>
        <v>141.36666666666667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216.5</v>
      </c>
      <c r="H29" s="218">
        <f t="shared" si="9"/>
        <v>80.69</v>
      </c>
      <c r="I29" s="220">
        <f t="shared" si="12"/>
        <v>1.5941388704808188</v>
      </c>
      <c r="J29" s="221">
        <f t="shared" si="1"/>
        <v>-989.5</v>
      </c>
      <c r="K29" s="222">
        <f t="shared" si="15"/>
        <v>0.17951907131011607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195.24</v>
      </c>
      <c r="T29" s="222">
        <f t="shared" si="14"/>
        <v>10.183443085606772</v>
      </c>
      <c r="U29" s="206">
        <f>F29-січень!F29</f>
        <v>10</v>
      </c>
      <c r="V29" s="206">
        <f>G29-січень!G29</f>
        <v>90.69</v>
      </c>
      <c r="W29" s="221">
        <f t="shared" si="10"/>
        <v>80.69</v>
      </c>
      <c r="X29" s="222">
        <f t="shared" si="17"/>
        <v>906.8999999999999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416.97</v>
      </c>
      <c r="H30" s="218">
        <f t="shared" si="9"/>
        <v>116.88000000000005</v>
      </c>
      <c r="I30" s="220">
        <f t="shared" si="12"/>
        <v>1.389483155053484</v>
      </c>
      <c r="J30" s="221">
        <f t="shared" si="1"/>
        <v>-1938.03</v>
      </c>
      <c r="K30" s="222">
        <f t="shared" si="15"/>
        <v>0.17705732484076434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374.33000000000004</v>
      </c>
      <c r="T30" s="222">
        <f t="shared" si="14"/>
        <v>9.778846153846155</v>
      </c>
      <c r="U30" s="206">
        <f>F30-січень!F30</f>
        <v>19.999999999999943</v>
      </c>
      <c r="V30" s="206">
        <f>G30-січень!G30</f>
        <v>135.98000000000002</v>
      </c>
      <c r="W30" s="221">
        <f t="shared" si="10"/>
        <v>115.98000000000008</v>
      </c>
      <c r="X30" s="222">
        <f t="shared" si="17"/>
        <v>679.900000000002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4508.74</v>
      </c>
      <c r="H31" s="218">
        <f t="shared" si="9"/>
        <v>-417.0600000000004</v>
      </c>
      <c r="I31" s="220">
        <f t="shared" si="12"/>
        <v>0.9153315197531364</v>
      </c>
      <c r="J31" s="221">
        <f t="shared" si="1"/>
        <v>-20398.260000000002</v>
      </c>
      <c r="K31" s="222">
        <f t="shared" si="15"/>
        <v>0.18102300558076043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293.39999999999964</v>
      </c>
      <c r="T31" s="222">
        <f t="shared" si="14"/>
        <v>1.069602926454331</v>
      </c>
      <c r="U31" s="206">
        <f>F31-січень!F31</f>
        <v>720</v>
      </c>
      <c r="V31" s="206">
        <f>G31-січень!G31</f>
        <v>302.9399999999996</v>
      </c>
      <c r="W31" s="221"/>
      <c r="X31" s="222">
        <f t="shared" si="17"/>
        <v>42.074999999999946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191</v>
      </c>
      <c r="H32" s="170">
        <f t="shared" si="9"/>
        <v>31.97</v>
      </c>
      <c r="I32" s="211">
        <f t="shared" si="12"/>
        <v>1.2010312519650381</v>
      </c>
      <c r="J32" s="171">
        <f t="shared" si="1"/>
        <v>-91</v>
      </c>
      <c r="K32" s="180">
        <f t="shared" si="15"/>
        <v>0.6773049645390071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111.83</v>
      </c>
      <c r="T32" s="150">
        <f t="shared" si="14"/>
        <v>2.412529998736895</v>
      </c>
      <c r="U32" s="136">
        <f>F32-січень!F32</f>
        <v>2</v>
      </c>
      <c r="V32" s="124">
        <f>G32-січень!G32</f>
        <v>33.97</v>
      </c>
      <c r="W32" s="116">
        <f t="shared" si="10"/>
        <v>31.97</v>
      </c>
      <c r="X32" s="180">
        <f>V32/U32</f>
        <v>16.985</v>
      </c>
      <c r="Y32" s="198">
        <f t="shared" si="16"/>
        <v>1.9754968648063864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-13.8</v>
      </c>
      <c r="H33" s="71">
        <f t="shared" si="9"/>
        <v>-41.650000000000006</v>
      </c>
      <c r="I33" s="209">
        <f t="shared" si="12"/>
        <v>-0.4955116696588869</v>
      </c>
      <c r="J33" s="72">
        <f t="shared" si="1"/>
        <v>-113.8</v>
      </c>
      <c r="K33" s="75">
        <f t="shared" si="15"/>
        <v>-0.138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-38.8</v>
      </c>
      <c r="T33" s="75">
        <f t="shared" si="14"/>
        <v>-0.552</v>
      </c>
      <c r="U33" s="73">
        <f>F33-січень!F33</f>
        <v>0</v>
      </c>
      <c r="V33" s="98">
        <f>G33-січень!G33</f>
        <v>-41.650000000000006</v>
      </c>
      <c r="W33" s="74">
        <f t="shared" si="10"/>
        <v>-41.650000000000006</v>
      </c>
      <c r="X33" s="75" t="e">
        <f>V33/U33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204.81</v>
      </c>
      <c r="H34" s="71">
        <f t="shared" si="9"/>
        <v>73.63</v>
      </c>
      <c r="I34" s="209">
        <f t="shared" si="12"/>
        <v>1.5612898307668852</v>
      </c>
      <c r="J34" s="72">
        <f t="shared" si="1"/>
        <v>22.810000000000002</v>
      </c>
      <c r="K34" s="75">
        <f t="shared" si="15"/>
        <v>1.1253296703296702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150.64</v>
      </c>
      <c r="T34" s="75">
        <f t="shared" si="14"/>
        <v>3.780875023075503</v>
      </c>
      <c r="U34" s="73">
        <f>F34-січень!F34</f>
        <v>2</v>
      </c>
      <c r="V34" s="98">
        <f>G34-січень!G34</f>
        <v>75.63</v>
      </c>
      <c r="W34" s="74"/>
      <c r="X34" s="75">
        <f>V34/U34</f>
        <v>37.815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16284.92</v>
      </c>
      <c r="H35" s="102">
        <f t="shared" si="9"/>
        <v>-11827.56</v>
      </c>
      <c r="I35" s="211">
        <f t="shared" si="12"/>
        <v>0.5792772462621583</v>
      </c>
      <c r="J35" s="171">
        <f t="shared" si="1"/>
        <v>-171491.08</v>
      </c>
      <c r="K35" s="180">
        <f t="shared" si="15"/>
        <v>0.08672524710293116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-10682.749999999998</v>
      </c>
      <c r="T35" s="149">
        <f t="shared" si="14"/>
        <v>0.603868261514621</v>
      </c>
      <c r="U35" s="136">
        <f>F35-січень!F35</f>
        <v>14759</v>
      </c>
      <c r="V35" s="124">
        <f>G35-січень!G35</f>
        <v>2931.42</v>
      </c>
      <c r="W35" s="116">
        <f t="shared" si="10"/>
        <v>-11827.58</v>
      </c>
      <c r="X35" s="180">
        <f>V35/U35</f>
        <v>0.19861914763872893</v>
      </c>
      <c r="Y35" s="198">
        <f t="shared" si="16"/>
        <v>-0.4325855184125983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t="shared" si="17"/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11622.439999999999</v>
      </c>
      <c r="H37" s="158">
        <f t="shared" si="9"/>
        <v>-7263.810000000001</v>
      </c>
      <c r="I37" s="212">
        <f t="shared" si="12"/>
        <v>0.6153916208882123</v>
      </c>
      <c r="J37" s="176">
        <f t="shared" si="1"/>
        <v>-115463.56</v>
      </c>
      <c r="K37" s="191">
        <f t="shared" si="15"/>
        <v>0.09145334655272806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-6486.010000000002</v>
      </c>
      <c r="T37" s="162">
        <f t="shared" si="14"/>
        <v>0.6418241207833911</v>
      </c>
      <c r="U37" s="167">
        <f>F37-січень!F37</f>
        <v>9600</v>
      </c>
      <c r="V37" s="167">
        <f>G37-січень!G37</f>
        <v>2336.1799999999985</v>
      </c>
      <c r="W37" s="176">
        <f t="shared" si="10"/>
        <v>-7263.8200000000015</v>
      </c>
      <c r="X37" s="191">
        <f t="shared" si="17"/>
        <v>24.335208333333316</v>
      </c>
      <c r="Y37" s="197">
        <f t="shared" si="16"/>
        <v>-0.39507994148078607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4547.88</v>
      </c>
      <c r="H38" s="218">
        <f t="shared" si="9"/>
        <v>-4336.5199999999995</v>
      </c>
      <c r="I38" s="220">
        <f t="shared" si="12"/>
        <v>0.5118950069785242</v>
      </c>
      <c r="J38" s="221">
        <f t="shared" si="1"/>
        <v>-52742.12</v>
      </c>
      <c r="K38" s="222">
        <f t="shared" si="15"/>
        <v>0.07938348751963693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-4097.999999999999</v>
      </c>
      <c r="T38" s="222">
        <f t="shared" si="14"/>
        <v>0.5260170161973102</v>
      </c>
      <c r="U38" s="206">
        <f>F38-січень!F38</f>
        <v>4900</v>
      </c>
      <c r="V38" s="206">
        <f>G38-січень!G38</f>
        <v>563.4700000000003</v>
      </c>
      <c r="W38" s="221">
        <f t="shared" si="10"/>
        <v>-4336.53</v>
      </c>
      <c r="X38" s="222">
        <f t="shared" si="17"/>
        <v>11.499387755102045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9292.88</v>
      </c>
      <c r="H39" s="218">
        <f t="shared" si="9"/>
        <v>-6500.5700000000015</v>
      </c>
      <c r="I39" s="220">
        <f t="shared" si="12"/>
        <v>0.5884008877097784</v>
      </c>
      <c r="J39" s="221">
        <f t="shared" si="1"/>
        <v>-96693.12</v>
      </c>
      <c r="K39" s="222">
        <f t="shared" si="15"/>
        <v>0.08768025965693581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-5689.92</v>
      </c>
      <c r="T39" s="222">
        <f t="shared" si="14"/>
        <v>0.6202365378967883</v>
      </c>
      <c r="U39" s="206">
        <f>F39-січень!F39</f>
        <v>8000.000000000001</v>
      </c>
      <c r="V39" s="206">
        <f>G39-січень!G39</f>
        <v>1499.4299999999994</v>
      </c>
      <c r="W39" s="221">
        <f t="shared" si="10"/>
        <v>-6500.5700000000015</v>
      </c>
      <c r="X39" s="222">
        <f t="shared" si="17"/>
        <v>18.74287499999999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114.59</v>
      </c>
      <c r="H40" s="218">
        <f t="shared" si="9"/>
        <v>-227.23999999999998</v>
      </c>
      <c r="I40" s="220">
        <f t="shared" si="12"/>
        <v>0.33522511189772697</v>
      </c>
      <c r="J40" s="221">
        <f t="shared" si="1"/>
        <v>-3285.41</v>
      </c>
      <c r="K40" s="222">
        <f t="shared" si="15"/>
        <v>0.03370294117647059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-98.74000000000001</v>
      </c>
      <c r="T40" s="222">
        <f t="shared" si="14"/>
        <v>0.5371490179534055</v>
      </c>
      <c r="U40" s="206">
        <f>F40-січень!F40</f>
        <v>259</v>
      </c>
      <c r="V40" s="206">
        <f>G40-січень!G40</f>
        <v>31.760000000000005</v>
      </c>
      <c r="W40" s="221">
        <f t="shared" si="10"/>
        <v>-227.24</v>
      </c>
      <c r="X40" s="222">
        <f t="shared" si="17"/>
        <v>12.262548262548265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2329.56</v>
      </c>
      <c r="H41" s="218">
        <f t="shared" si="9"/>
        <v>-763.2400000000002</v>
      </c>
      <c r="I41" s="220">
        <f t="shared" si="12"/>
        <v>0.7532203828246249</v>
      </c>
      <c r="J41" s="221">
        <f t="shared" si="1"/>
        <v>-18770.44</v>
      </c>
      <c r="K41" s="222">
        <f t="shared" si="15"/>
        <v>0.11040568720379147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-796.0900000000001</v>
      </c>
      <c r="T41" s="222">
        <f t="shared" si="14"/>
        <v>0.7453041767312398</v>
      </c>
      <c r="U41" s="206">
        <f>F41-січень!F41</f>
        <v>1600.0000000000002</v>
      </c>
      <c r="V41" s="206">
        <f>G41-січень!G41</f>
        <v>836.75</v>
      </c>
      <c r="W41" s="221">
        <f t="shared" si="10"/>
        <v>-763.2500000000002</v>
      </c>
      <c r="X41" s="222">
        <f t="shared" si="17"/>
        <v>52.296874999999986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31.93</v>
      </c>
      <c r="H43" s="102">
        <f t="shared" si="9"/>
        <v>-0.5</v>
      </c>
      <c r="I43" s="208">
        <f>G43/F43</f>
        <v>0.9845821769966081</v>
      </c>
      <c r="J43" s="108">
        <f t="shared" si="1"/>
        <v>-142.47</v>
      </c>
      <c r="K43" s="148">
        <f>G43/E43</f>
        <v>0.1830848623853211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-2.270000000000003</v>
      </c>
      <c r="T43" s="148">
        <f aca="true" t="shared" si="19" ref="T43:T51">G43/R43</f>
        <v>0.9336257309941519</v>
      </c>
      <c r="U43" s="107">
        <f>F43-січень!F43</f>
        <v>22</v>
      </c>
      <c r="V43" s="110">
        <f>G43-січень!G43</f>
        <v>21.5</v>
      </c>
      <c r="W43" s="111">
        <f t="shared" si="10"/>
        <v>-0.5</v>
      </c>
      <c r="X43" s="148">
        <f>V43/U43</f>
        <v>0.9772727272727273</v>
      </c>
      <c r="Y43" s="197">
        <f t="shared" si="16"/>
        <v>-0.1784773170864501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23.6</v>
      </c>
      <c r="H44" s="71">
        <f t="shared" si="9"/>
        <v>-1.2999999999999972</v>
      </c>
      <c r="I44" s="209">
        <f>G44/F44</f>
        <v>0.9477911646586347</v>
      </c>
      <c r="J44" s="72">
        <f t="shared" si="1"/>
        <v>-77.30000000000001</v>
      </c>
      <c r="K44" s="75">
        <f>G44/E44</f>
        <v>0.23389494549058473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3.740000000000002</v>
      </c>
      <c r="T44" s="75">
        <f t="shared" si="19"/>
        <v>1.188318227593152</v>
      </c>
      <c r="U44" s="73">
        <f>F44-січень!F44</f>
        <v>14.999999999999998</v>
      </c>
      <c r="V44" s="98">
        <f>G44-січень!G44</f>
        <v>13.700000000000001</v>
      </c>
      <c r="W44" s="74">
        <f t="shared" si="10"/>
        <v>-1.2999999999999972</v>
      </c>
      <c r="X44" s="75">
        <f>V44/U44</f>
        <v>0.9133333333333336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19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54948.16</v>
      </c>
      <c r="G47" s="113">
        <v>58921.09</v>
      </c>
      <c r="H47" s="102">
        <f t="shared" si="9"/>
        <v>3972.929999999993</v>
      </c>
      <c r="I47" s="208">
        <f>G47/F47*100</f>
        <v>107.2303239999301</v>
      </c>
      <c r="J47" s="108">
        <f t="shared" si="1"/>
        <v>-195629.71</v>
      </c>
      <c r="K47" s="148">
        <f>G47/E47</f>
        <v>0.23147084982643937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11292.529999999999</v>
      </c>
      <c r="T47" s="160">
        <f t="shared" si="19"/>
        <v>1.2370957677494343</v>
      </c>
      <c r="U47" s="107">
        <f>F47-січень!F47</f>
        <v>29902.000000000004</v>
      </c>
      <c r="V47" s="110">
        <f>G47-січень!G47</f>
        <v>33874.89</v>
      </c>
      <c r="W47" s="111">
        <f t="shared" si="10"/>
        <v>3972.889999999996</v>
      </c>
      <c r="X47" s="148">
        <f>V47/U47</f>
        <v>1.1328636880476222</v>
      </c>
      <c r="Y47" s="197">
        <f t="shared" si="16"/>
        <v>0.09749413326453027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10683.87</v>
      </c>
      <c r="G49" s="94">
        <v>13366.72</v>
      </c>
      <c r="H49" s="71">
        <f>G49-F49</f>
        <v>2682.8499999999985</v>
      </c>
      <c r="I49" s="209">
        <f>G49/F49</f>
        <v>1.2511121906200655</v>
      </c>
      <c r="J49" s="72">
        <f t="shared" si="1"/>
        <v>-42348.28</v>
      </c>
      <c r="K49" s="75">
        <f>G49/E49</f>
        <v>0.23991241137934127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3610.7699999999986</v>
      </c>
      <c r="T49" s="153">
        <f t="shared" si="19"/>
        <v>1.3701095229065339</v>
      </c>
      <c r="U49" s="73">
        <f>F49-січень!F49</f>
        <v>6800.000000000001</v>
      </c>
      <c r="V49" s="98">
        <f>G49-січень!G49</f>
        <v>9482.849999999999</v>
      </c>
      <c r="W49" s="74">
        <f t="shared" si="10"/>
        <v>2682.8499999999976</v>
      </c>
      <c r="X49" s="75">
        <f>V49/U49</f>
        <v>1.394536764705882</v>
      </c>
      <c r="Y49" s="197">
        <f t="shared" si="16"/>
        <v>0.13283261138421354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44240.49</v>
      </c>
      <c r="G50" s="94">
        <v>45532.52</v>
      </c>
      <c r="H50" s="71">
        <f>G50-F50</f>
        <v>1292.0299999999988</v>
      </c>
      <c r="I50" s="209">
        <f>G50/F50</f>
        <v>1.0292046946134639</v>
      </c>
      <c r="J50" s="72">
        <f t="shared" si="1"/>
        <v>-153222.48</v>
      </c>
      <c r="K50" s="75">
        <f>G50/E50</f>
        <v>0.2290886770144147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7676.019999999997</v>
      </c>
      <c r="T50" s="153">
        <f t="shared" si="19"/>
        <v>1.2027662356530582</v>
      </c>
      <c r="U50" s="73">
        <f>F50-січень!F50</f>
        <v>23099.999999999996</v>
      </c>
      <c r="V50" s="98">
        <f>G50-січень!G50</f>
        <v>24392.029999999995</v>
      </c>
      <c r="W50" s="74">
        <f t="shared" si="10"/>
        <v>1292.0299999999988</v>
      </c>
      <c r="X50" s="75">
        <f>V50/U50</f>
        <v>1.0559320346320347</v>
      </c>
      <c r="Y50" s="197">
        <f t="shared" si="16"/>
        <v>0.08785776859764827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6835.548000000001</v>
      </c>
      <c r="G53" s="103">
        <f>G54+G55+G56+G57+G58+G60+G62+G63+G64+G65+G66+G71+G72+G76+G59+G61</f>
        <v>6035.639999999999</v>
      </c>
      <c r="H53" s="103">
        <f>H54+H55+H56+H57+H58+H60+H62+H63+H64+H65+H66+H71+H72+H76+H59+H61</f>
        <v>-799.9080000000004</v>
      </c>
      <c r="I53" s="143">
        <f aca="true" t="shared" si="20" ref="I53:I72">G53/F53</f>
        <v>0.882978219156679</v>
      </c>
      <c r="J53" s="104">
        <f>G53-E53</f>
        <v>-41213.26</v>
      </c>
      <c r="K53" s="156">
        <f aca="true" t="shared" si="21" ref="K53:K72">G53/E53</f>
        <v>0.12774138657196252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1807.9099999999999</v>
      </c>
      <c r="T53" s="143">
        <f>G53/R53</f>
        <v>1.4276313766489346</v>
      </c>
      <c r="U53" s="103">
        <f>U54+U55+U56+U57+U58+U60+U62+U63+U64+U65+U66+U71+U72+U76+U59+U61</f>
        <v>3587.788</v>
      </c>
      <c r="V53" s="103">
        <f>V54+V55+V56+V57+V58+V60+V62+V63+V64+V65+V66+V71+V72+V76+V59+V61</f>
        <v>2787.8799999999997</v>
      </c>
      <c r="W53" s="103">
        <f>W54+W55+W56+W57+W58+W60+W62+W63+W64+W65+W66+W71+W72+W76</f>
        <v>-788.3780000000002</v>
      </c>
      <c r="X53" s="143">
        <f>V53/U53</f>
        <v>0.7770470273048462</v>
      </c>
      <c r="Y53" s="197">
        <f t="shared" si="16"/>
        <v>0.7466248529590126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12.39</v>
      </c>
      <c r="H54" s="102">
        <f aca="true" t="shared" si="22" ref="H54:H78">G54-F54</f>
        <v>6.28</v>
      </c>
      <c r="I54" s="213">
        <f t="shared" si="20"/>
        <v>2.027823240589198</v>
      </c>
      <c r="J54" s="115">
        <f>G54-E54</f>
        <v>-2637.61</v>
      </c>
      <c r="K54" s="155">
        <f t="shared" si="21"/>
        <v>0.0046754716981132075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3.210000000000001</v>
      </c>
      <c r="T54" s="155">
        <f>G54/R54</f>
        <v>1.3496732026143792</v>
      </c>
      <c r="U54" s="107">
        <f>F54-січень!F54</f>
        <v>5</v>
      </c>
      <c r="V54" s="110">
        <f>G54-січень!G54</f>
        <v>11.280000000000001</v>
      </c>
      <c r="W54" s="111">
        <f aca="true" t="shared" si="23" ref="W54:W78">V54-U54</f>
        <v>6.280000000000001</v>
      </c>
      <c r="X54" s="155">
        <f>V54/U54</f>
        <v>2.2560000000000002</v>
      </c>
      <c r="Y54" s="197">
        <f t="shared" si="16"/>
        <v>0.343583512565935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2"/>
        <v>0.0020000000000095497</v>
      </c>
      <c r="I55" s="213">
        <f t="shared" si="20"/>
        <v>1.0000071408679012</v>
      </c>
      <c r="J55" s="115">
        <f aca="true" t="shared" si="24" ref="J55:J78">G55-E55</f>
        <v>-4719.92</v>
      </c>
      <c r="K55" s="155">
        <f t="shared" si="21"/>
        <v>0.056015999999999996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7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3"/>
        <v>0.0020000000000095497</v>
      </c>
      <c r="X55" s="155">
        <f aca="true" t="shared" si="28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1.44</v>
      </c>
      <c r="H56" s="102">
        <f t="shared" si="22"/>
        <v>-12.56</v>
      </c>
      <c r="I56" s="213">
        <f t="shared" si="20"/>
        <v>0.10285714285714286</v>
      </c>
      <c r="J56" s="115">
        <f t="shared" si="24"/>
        <v>-156.56</v>
      </c>
      <c r="K56" s="155">
        <f t="shared" si="21"/>
        <v>0.009113924050632912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57.08</v>
      </c>
      <c r="S56" s="115">
        <f t="shared" si="5"/>
        <v>-55.64</v>
      </c>
      <c r="T56" s="155">
        <f t="shared" si="27"/>
        <v>0.025227750525578137</v>
      </c>
      <c r="U56" s="107">
        <f>F56-січень!F56</f>
        <v>14</v>
      </c>
      <c r="V56" s="110">
        <f>G56-січень!G56</f>
        <v>1.44</v>
      </c>
      <c r="W56" s="111">
        <f t="shared" si="23"/>
        <v>-12.56</v>
      </c>
      <c r="X56" s="155">
        <f t="shared" si="28"/>
        <v>0.10285714285714286</v>
      </c>
      <c r="Y56" s="197">
        <f t="shared" si="16"/>
        <v>-1.0054310883524387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2"/>
        <v>-0.98</v>
      </c>
      <c r="I57" s="213">
        <f t="shared" si="20"/>
        <v>0.6733333333333333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38.92</v>
      </c>
      <c r="H58" s="102">
        <f t="shared" si="22"/>
        <v>-49.510000000000005</v>
      </c>
      <c r="I58" s="213">
        <f t="shared" si="20"/>
        <v>0.4401221304986995</v>
      </c>
      <c r="J58" s="115">
        <f t="shared" si="24"/>
        <v>-705.08</v>
      </c>
      <c r="K58" s="155">
        <f t="shared" si="21"/>
        <v>0.05231182795698925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82.08</v>
      </c>
      <c r="S58" s="115">
        <f t="shared" si="5"/>
        <v>-43.16</v>
      </c>
      <c r="T58" s="155">
        <f t="shared" si="27"/>
        <v>0.4741715399610137</v>
      </c>
      <c r="U58" s="107">
        <f>F58-січень!F58</f>
        <v>60.00000000000001</v>
      </c>
      <c r="V58" s="110">
        <f>G58-січень!G58</f>
        <v>10.490000000000002</v>
      </c>
      <c r="W58" s="111">
        <f t="shared" si="23"/>
        <v>-49.510000000000005</v>
      </c>
      <c r="X58" s="155">
        <f t="shared" si="28"/>
        <v>0.17483333333333334</v>
      </c>
      <c r="Y58" s="197">
        <f t="shared" si="16"/>
        <v>-0.5806837718876771</v>
      </c>
    </row>
    <row r="59" spans="1:25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-8.08</v>
      </c>
      <c r="H59" s="102">
        <f t="shared" si="22"/>
        <v>-18.08</v>
      </c>
      <c r="I59" s="213">
        <f t="shared" si="20"/>
        <v>-0.808</v>
      </c>
      <c r="J59" s="115">
        <f t="shared" si="24"/>
        <v>-123.58</v>
      </c>
      <c r="K59" s="155">
        <f t="shared" si="21"/>
        <v>-0.06995670995670995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</v>
      </c>
      <c r="S59" s="115">
        <f t="shared" si="5"/>
        <v>-8.08</v>
      </c>
      <c r="T59" s="155" t="e">
        <f t="shared" si="27"/>
        <v>#DIV/0!</v>
      </c>
      <c r="U59" s="107">
        <f>F59-січень!F59</f>
        <v>10</v>
      </c>
      <c r="V59" s="110">
        <f>G59-січень!G59</f>
        <v>-1.5300000000000002</v>
      </c>
      <c r="W59" s="111">
        <f t="shared" si="23"/>
        <v>-11.530000000000001</v>
      </c>
      <c r="X59" s="155">
        <f t="shared" si="28"/>
        <v>-0.15300000000000002</v>
      </c>
      <c r="Y59" s="197" t="e">
        <f t="shared" si="16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153.09</v>
      </c>
      <c r="H60" s="102">
        <f t="shared" si="22"/>
        <v>-30.909999999999997</v>
      </c>
      <c r="I60" s="213">
        <f t="shared" si="20"/>
        <v>0.8320108695652174</v>
      </c>
      <c r="J60" s="115">
        <f t="shared" si="24"/>
        <v>-1130.91</v>
      </c>
      <c r="K60" s="155">
        <f t="shared" si="21"/>
        <v>0.11922897196261682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192.39</v>
      </c>
      <c r="S60" s="115">
        <f t="shared" si="5"/>
        <v>-39.29999999999998</v>
      </c>
      <c r="T60" s="155">
        <f t="shared" si="27"/>
        <v>0.7957274286605334</v>
      </c>
      <c r="U60" s="107">
        <f>F60-січень!F60</f>
        <v>94.81</v>
      </c>
      <c r="V60" s="110">
        <f>G60-січень!G60</f>
        <v>63.900000000000006</v>
      </c>
      <c r="W60" s="111">
        <f t="shared" si="23"/>
        <v>-30.909999999999997</v>
      </c>
      <c r="X60" s="155">
        <f t="shared" si="28"/>
        <v>0.6739795380234153</v>
      </c>
      <c r="Y60" s="197">
        <f t="shared" si="16"/>
        <v>-0.2697089521748881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3690</v>
      </c>
      <c r="G62" s="106">
        <v>3355.64</v>
      </c>
      <c r="H62" s="102">
        <f t="shared" si="22"/>
        <v>-334.3600000000001</v>
      </c>
      <c r="I62" s="213">
        <f t="shared" si="20"/>
        <v>0.9093875338753388</v>
      </c>
      <c r="J62" s="115">
        <f t="shared" si="24"/>
        <v>-17904.36</v>
      </c>
      <c r="K62" s="155">
        <f t="shared" si="21"/>
        <v>0.1578381937911571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2143.72</v>
      </c>
      <c r="S62" s="115">
        <f t="shared" si="5"/>
        <v>1211.92</v>
      </c>
      <c r="T62" s="155">
        <f t="shared" si="27"/>
        <v>1.5653350250965612</v>
      </c>
      <c r="U62" s="107">
        <f>F62-січень!F62</f>
        <v>1800</v>
      </c>
      <c r="V62" s="110">
        <f>G62-січень!G62</f>
        <v>1461.54</v>
      </c>
      <c r="W62" s="111">
        <f t="shared" si="23"/>
        <v>-338.46000000000004</v>
      </c>
      <c r="X62" s="155">
        <f t="shared" si="28"/>
        <v>0.8119666666666666</v>
      </c>
      <c r="Y62" s="197">
        <f t="shared" si="16"/>
        <v>0.5081569050039114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98.12</v>
      </c>
      <c r="H63" s="102">
        <f t="shared" si="22"/>
        <v>-22.879999999999995</v>
      </c>
      <c r="I63" s="213">
        <f t="shared" si="20"/>
        <v>0.8109090909090909</v>
      </c>
      <c r="J63" s="115">
        <f t="shared" si="24"/>
        <v>-668.88</v>
      </c>
      <c r="K63" s="155">
        <f t="shared" si="21"/>
        <v>0.12792698826597132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90.44</v>
      </c>
      <c r="S63" s="115">
        <f t="shared" si="5"/>
        <v>7.680000000000007</v>
      </c>
      <c r="T63" s="155">
        <f t="shared" si="27"/>
        <v>1.0849181777974348</v>
      </c>
      <c r="U63" s="107">
        <f>F63-січень!F63</f>
        <v>64</v>
      </c>
      <c r="V63" s="110">
        <f>G63-січень!G63</f>
        <v>38.75000000000001</v>
      </c>
      <c r="W63" s="111">
        <f t="shared" si="23"/>
        <v>-25.249999999999993</v>
      </c>
      <c r="X63" s="155">
        <f t="shared" si="28"/>
        <v>0.6054687500000001</v>
      </c>
      <c r="Y63" s="197">
        <f t="shared" si="16"/>
        <v>0.004697345168287015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2"/>
        <v>2.7</v>
      </c>
      <c r="I64" s="213">
        <f t="shared" si="20"/>
        <v>1.675</v>
      </c>
      <c r="J64" s="115">
        <f t="shared" si="24"/>
        <v>-37.3</v>
      </c>
      <c r="K64" s="155">
        <f t="shared" si="21"/>
        <v>0.15227272727272728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0</v>
      </c>
      <c r="S64" s="115">
        <f t="shared" si="5"/>
        <v>6.7</v>
      </c>
      <c r="T64" s="155" t="e">
        <f t="shared" si="27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3"/>
        <v>2.6400000000000006</v>
      </c>
      <c r="X64" s="155">
        <f t="shared" si="28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2"/>
        <v>50.08999999999992</v>
      </c>
      <c r="I65" s="213">
        <f t="shared" si="20"/>
        <v>1.0470708741331027</v>
      </c>
      <c r="J65" s="115">
        <f t="shared" si="24"/>
        <v>-4885.77</v>
      </c>
      <c r="K65" s="155">
        <f t="shared" si="21"/>
        <v>0.185705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1163.35</v>
      </c>
      <c r="S65" s="115">
        <f t="shared" si="5"/>
        <v>-49.11999999999989</v>
      </c>
      <c r="T65" s="155">
        <f t="shared" si="27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3"/>
        <v>50.08999999999992</v>
      </c>
      <c r="X65" s="155">
        <f t="shared" si="28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91.74</v>
      </c>
      <c r="H66" s="102">
        <f t="shared" si="22"/>
        <v>-28.900000000000006</v>
      </c>
      <c r="I66" s="213">
        <f t="shared" si="20"/>
        <v>0.760444297082228</v>
      </c>
      <c r="J66" s="115">
        <f t="shared" si="24"/>
        <v>-774.26</v>
      </c>
      <c r="K66" s="155">
        <f t="shared" si="21"/>
        <v>0.10593533487297921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89.05</v>
      </c>
      <c r="S66" s="115">
        <f t="shared" si="5"/>
        <v>2.6899999999999977</v>
      </c>
      <c r="T66" s="155">
        <f t="shared" si="27"/>
        <v>1.0302077484559236</v>
      </c>
      <c r="U66" s="107">
        <f>F66-січень!F66</f>
        <v>74.4</v>
      </c>
      <c r="V66" s="110">
        <f>G66-січень!G66</f>
        <v>45.49999999999999</v>
      </c>
      <c r="W66" s="111">
        <f t="shared" si="23"/>
        <v>-28.900000000000013</v>
      </c>
      <c r="X66" s="155">
        <f t="shared" si="28"/>
        <v>0.6115591397849461</v>
      </c>
      <c r="Y66" s="197">
        <f t="shared" si="16"/>
        <v>0.06392714771057084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71.5</v>
      </c>
      <c r="H67" s="71">
        <f t="shared" si="22"/>
        <v>-25.92</v>
      </c>
      <c r="I67" s="209">
        <f t="shared" si="20"/>
        <v>0.7339355368507493</v>
      </c>
      <c r="J67" s="72">
        <f t="shared" si="24"/>
        <v>-656.7</v>
      </c>
      <c r="K67" s="75">
        <f t="shared" si="21"/>
        <v>0.09818731117824772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73.71</v>
      </c>
      <c r="S67" s="203">
        <f t="shared" si="5"/>
        <v>-2.2099999999999937</v>
      </c>
      <c r="T67" s="204">
        <f t="shared" si="27"/>
        <v>0.9700176366843034</v>
      </c>
      <c r="U67" s="73">
        <f>F67-січень!F67</f>
        <v>63</v>
      </c>
      <c r="V67" s="98">
        <f>G67-січень!G67</f>
        <v>37.08</v>
      </c>
      <c r="W67" s="74">
        <f t="shared" si="23"/>
        <v>-25.92</v>
      </c>
      <c r="X67" s="75">
        <f t="shared" si="28"/>
        <v>0.5885714285714285</v>
      </c>
      <c r="Y67" s="197">
        <f t="shared" si="16"/>
        <v>0.012640759925869438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2"/>
        <v>0.04</v>
      </c>
      <c r="I68" s="209" t="e">
        <f t="shared" si="20"/>
        <v>#DIV/0!</v>
      </c>
      <c r="J68" s="72">
        <f t="shared" si="24"/>
        <v>-0.96</v>
      </c>
      <c r="K68" s="75">
        <f t="shared" si="21"/>
        <v>0.04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-0.060000000000000005</v>
      </c>
      <c r="T68" s="204">
        <f t="shared" si="27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3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F69-січень!F69</f>
        <v>0</v>
      </c>
      <c r="V69" s="98">
        <f>G69-січень!G69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152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20.2</v>
      </c>
      <c r="H70" s="71">
        <f t="shared" si="22"/>
        <v>-3.0199999999999996</v>
      </c>
      <c r="I70" s="209">
        <f t="shared" si="20"/>
        <v>0.8699397071490095</v>
      </c>
      <c r="J70" s="72">
        <f t="shared" si="24"/>
        <v>-116.60000000000001</v>
      </c>
      <c r="K70" s="75">
        <f t="shared" si="21"/>
        <v>0.14766081871345027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15.24</v>
      </c>
      <c r="S70" s="203">
        <f t="shared" si="5"/>
        <v>4.959999999999999</v>
      </c>
      <c r="T70" s="204">
        <f t="shared" si="27"/>
        <v>1.3254593175853018</v>
      </c>
      <c r="U70" s="73">
        <f>F70-січень!F70</f>
        <v>11.399999999999999</v>
      </c>
      <c r="V70" s="98">
        <f>G70-січень!G70</f>
        <v>8.379999999999999</v>
      </c>
      <c r="W70" s="74">
        <f t="shared" si="23"/>
        <v>-3.0199999999999996</v>
      </c>
      <c r="X70" s="75">
        <f t="shared" si="28"/>
        <v>0.7350877192982456</v>
      </c>
      <c r="Y70" s="197">
        <f t="shared" si="16"/>
        <v>0.31526879919806183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1.67</v>
      </c>
      <c r="S71" s="115">
        <f t="shared" si="5"/>
        <v>-1.67</v>
      </c>
      <c r="T71" s="155">
        <f t="shared" si="27"/>
        <v>0</v>
      </c>
      <c r="U71" s="107">
        <f>F71-січень!F71</f>
        <v>1.5</v>
      </c>
      <c r="V71" s="110">
        <f>G71-січень!G71</f>
        <v>0</v>
      </c>
      <c r="W71" s="111">
        <f t="shared" si="23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889.35</v>
      </c>
      <c r="H72" s="102">
        <f t="shared" si="22"/>
        <v>-359.30000000000007</v>
      </c>
      <c r="I72" s="213">
        <f t="shared" si="20"/>
        <v>0.7122492291675009</v>
      </c>
      <c r="J72" s="115">
        <f t="shared" si="24"/>
        <v>-7280.65</v>
      </c>
      <c r="K72" s="155">
        <f t="shared" si="21"/>
        <v>0.10885556915544677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2711.43</v>
      </c>
      <c r="S72" s="115">
        <f t="shared" si="5"/>
        <v>-1822.08</v>
      </c>
      <c r="T72" s="155">
        <f t="shared" si="27"/>
        <v>0.3280003540567155</v>
      </c>
      <c r="U72" s="107">
        <f>F72-січень!F72</f>
        <v>680.0000000000001</v>
      </c>
      <c r="V72" s="110">
        <f>G72-січень!G72</f>
        <v>320.70000000000005</v>
      </c>
      <c r="W72" s="111">
        <f t="shared" si="23"/>
        <v>-359.30000000000007</v>
      </c>
      <c r="X72" s="155">
        <f t="shared" si="28"/>
        <v>0.47161764705882353</v>
      </c>
      <c r="Y72" s="197">
        <f t="shared" si="16"/>
        <v>-0.6822730256725262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F73-січень!F73</f>
        <v>0</v>
      </c>
      <c r="V73" s="110">
        <f>G73-січень!G73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F74-січень!F74</f>
        <v>0</v>
      </c>
      <c r="V74" s="110">
        <f>G74-січень!G74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F75-січень!F75</f>
        <v>0</v>
      </c>
      <c r="V75" s="110">
        <f>G75-січень!G75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F76-січень!F76</f>
        <v>0</v>
      </c>
      <c r="V76" s="110">
        <f>G76-січень!G76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2"/>
        <v>-1.9299999999999997</v>
      </c>
      <c r="I77" s="213">
        <f>G77/F77</f>
        <v>0.7106446776611695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7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3"/>
        <v>-1.9299999999999997</v>
      </c>
      <c r="X77" s="155">
        <f t="shared" si="28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3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236403.65700000004</v>
      </c>
      <c r="G79" s="103">
        <f>G8+G53+G77+G78</f>
        <v>203532.89</v>
      </c>
      <c r="H79" s="103">
        <f>G79-F79</f>
        <v>-32870.76700000002</v>
      </c>
      <c r="I79" s="210">
        <f>G79/F79</f>
        <v>0.8609549132313126</v>
      </c>
      <c r="J79" s="104">
        <f>G79-E79</f>
        <v>-1424384.81</v>
      </c>
      <c r="K79" s="156">
        <f>G79/E79</f>
        <v>0.12502652314671683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6.5200000000186265</v>
      </c>
      <c r="T79" s="156">
        <f>G79/R79</f>
        <v>1.0000320351608494</v>
      </c>
      <c r="U79" s="103">
        <f>U8+U53+U77+U78</f>
        <v>121125.10800000001</v>
      </c>
      <c r="V79" s="103">
        <f>V8+V53+V77+V78</f>
        <v>88254.34999999999</v>
      </c>
      <c r="W79" s="135">
        <f>V79-U79</f>
        <v>-32870.758000000016</v>
      </c>
      <c r="X79" s="156">
        <f>V79/U79</f>
        <v>0.728621434954675</v>
      </c>
      <c r="Y79" s="197">
        <f t="shared" si="16"/>
        <v>-0.16360043035661165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11.81</v>
      </c>
      <c r="S87" s="131">
        <f t="shared" si="29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31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0.04</v>
      </c>
      <c r="S88" s="117">
        <f t="shared" si="29"/>
        <v>806.39</v>
      </c>
      <c r="T88" s="147">
        <f t="shared" si="30"/>
        <v>20160.75</v>
      </c>
      <c r="U88" s="112">
        <f>F88-січень!F88</f>
        <v>0</v>
      </c>
      <c r="V88" s="118">
        <f>G88-січень!G88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116.55</v>
      </c>
      <c r="H89" s="112">
        <f t="shared" si="31"/>
        <v>-898.45</v>
      </c>
      <c r="I89" s="213">
        <f>G89/F89</f>
        <v>0.11482758620689655</v>
      </c>
      <c r="J89" s="117">
        <f aca="true" t="shared" si="35" ref="J89:J98">G89-E89</f>
        <v>-16332.45</v>
      </c>
      <c r="K89" s="147">
        <f>G89/E89</f>
        <v>0.0070855371147182196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1.9</v>
      </c>
      <c r="S89" s="117">
        <f t="shared" si="29"/>
        <v>114.64999999999999</v>
      </c>
      <c r="T89" s="147">
        <f t="shared" si="30"/>
        <v>61.3421052631579</v>
      </c>
      <c r="U89" s="112">
        <f>F89-січень!F89</f>
        <v>1000</v>
      </c>
      <c r="V89" s="118">
        <f>G89-січень!G89</f>
        <v>101.55</v>
      </c>
      <c r="W89" s="117">
        <f t="shared" si="34"/>
        <v>-898.45</v>
      </c>
      <c r="X89" s="147">
        <f>V89/U89</f>
        <v>0.10155</v>
      </c>
      <c r="Y89" s="197">
        <f t="shared" si="16"/>
        <v>59.322249301764664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173.12</v>
      </c>
      <c r="H90" s="112">
        <f t="shared" si="31"/>
        <v>-2826.88</v>
      </c>
      <c r="I90" s="213">
        <f>G90/F90</f>
        <v>0.05770666666666667</v>
      </c>
      <c r="J90" s="117">
        <f t="shared" si="35"/>
        <v>-21826.88</v>
      </c>
      <c r="K90" s="147">
        <f>G90/E90</f>
        <v>0.007869090909090909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90.12</v>
      </c>
      <c r="S90" s="117">
        <f t="shared" si="29"/>
        <v>83</v>
      </c>
      <c r="T90" s="147">
        <f t="shared" si="30"/>
        <v>1.920994229915668</v>
      </c>
      <c r="U90" s="112">
        <f>F90-січень!F90</f>
        <v>2843</v>
      </c>
      <c r="V90" s="118">
        <f>G90-січень!G90</f>
        <v>16.110000000000014</v>
      </c>
      <c r="W90" s="117">
        <f t="shared" si="34"/>
        <v>-2826.89</v>
      </c>
      <c r="X90" s="147">
        <f>V90/U90</f>
        <v>0.005666549419627159</v>
      </c>
      <c r="Y90" s="197">
        <f t="shared" si="16"/>
        <v>0.6497500054093153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1"/>
        <v>-2</v>
      </c>
      <c r="I91" s="213">
        <f>G91/F91</f>
        <v>0.5</v>
      </c>
      <c r="J91" s="117">
        <f t="shared" si="35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1</v>
      </c>
      <c r="S91" s="117">
        <f t="shared" si="29"/>
        <v>1</v>
      </c>
      <c r="T91" s="147">
        <f t="shared" si="30"/>
        <v>2</v>
      </c>
      <c r="U91" s="112">
        <f>F91-січень!F91</f>
        <v>3</v>
      </c>
      <c r="V91" s="118">
        <f>G91-січень!G91</f>
        <v>1</v>
      </c>
      <c r="W91" s="117">
        <f t="shared" si="34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1098.1</v>
      </c>
      <c r="H92" s="129">
        <f t="shared" si="31"/>
        <v>-3727.329</v>
      </c>
      <c r="I92" s="216">
        <f>G92/F92</f>
        <v>0.22756525896453972</v>
      </c>
      <c r="J92" s="131">
        <f t="shared" si="35"/>
        <v>-42374.9</v>
      </c>
      <c r="K92" s="151">
        <f>G92/E92</f>
        <v>0.025259356382122233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93.06</v>
      </c>
      <c r="S92" s="117">
        <f t="shared" si="29"/>
        <v>1005.04</v>
      </c>
      <c r="T92" s="147">
        <f t="shared" si="30"/>
        <v>11.799914033956586</v>
      </c>
      <c r="U92" s="129">
        <f>F92-січень!F92</f>
        <v>3846</v>
      </c>
      <c r="V92" s="174">
        <f>G92-січень!G92</f>
        <v>118.65999999999997</v>
      </c>
      <c r="W92" s="131">
        <f t="shared" si="34"/>
        <v>-3727.34</v>
      </c>
      <c r="X92" s="151">
        <f>V92/U92</f>
        <v>0.030852834113364525</v>
      </c>
      <c r="Y92" s="197">
        <f t="shared" si="16"/>
        <v>10.153687143728524</v>
      </c>
      <c r="AB92" s="4" t="s">
        <v>151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1"/>
        <v>-2.98</v>
      </c>
      <c r="I93" s="213"/>
      <c r="J93" s="117">
        <f t="shared" si="35"/>
        <v>-42.98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0</v>
      </c>
      <c r="S93" s="117">
        <f t="shared" si="29"/>
        <v>0.02</v>
      </c>
      <c r="T93" s="147" t="e">
        <f t="shared" si="30"/>
        <v>#DIV/0!</v>
      </c>
      <c r="U93" s="112">
        <f>F93-січень!F93</f>
        <v>3</v>
      </c>
      <c r="V93" s="118">
        <f>G93-січень!G93</f>
        <v>0.01</v>
      </c>
      <c r="W93" s="117">
        <f t="shared" si="34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F94-січень!F94</f>
        <v>0</v>
      </c>
      <c r="V94" s="118">
        <f>G94-січень!G94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2376.72</v>
      </c>
      <c r="H95" s="112">
        <f t="shared" si="31"/>
        <v>-442.0300000000002</v>
      </c>
      <c r="I95" s="213">
        <f>G95/F95</f>
        <v>0.8431822616407981</v>
      </c>
      <c r="J95" s="117">
        <f t="shared" si="35"/>
        <v>-6673.280000000001</v>
      </c>
      <c r="K95" s="147">
        <f>G95/E95</f>
        <v>0.2626209944751381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11.48</v>
      </c>
      <c r="S95" s="117">
        <f t="shared" si="29"/>
        <v>2365.24</v>
      </c>
      <c r="T95" s="147">
        <f t="shared" si="30"/>
        <v>207.0313588850174</v>
      </c>
      <c r="U95" s="112">
        <f>F95-січень!F95</f>
        <v>2356</v>
      </c>
      <c r="V95" s="118">
        <f>G95-січень!G95</f>
        <v>1913.4799999999998</v>
      </c>
      <c r="W95" s="117">
        <f t="shared" si="34"/>
        <v>-442.5200000000002</v>
      </c>
      <c r="X95" s="147">
        <f>V95/U95</f>
        <v>0.8121731748726655</v>
      </c>
      <c r="Y95" s="197">
        <f t="shared" si="16"/>
        <v>205.90488793801006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G96-січень!G96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2376.74</v>
      </c>
      <c r="H97" s="129">
        <f t="shared" si="31"/>
        <v>-445.0100000000002</v>
      </c>
      <c r="I97" s="216">
        <f>G97/F97</f>
        <v>0.8422929033401257</v>
      </c>
      <c r="J97" s="131">
        <f t="shared" si="35"/>
        <v>-6716.26</v>
      </c>
      <c r="K97" s="151">
        <f>G97/E97</f>
        <v>0.2613812823050698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11.82</v>
      </c>
      <c r="S97" s="117">
        <f t="shared" si="29"/>
        <v>2364.9199999999996</v>
      </c>
      <c r="T97" s="147">
        <f t="shared" si="30"/>
        <v>201.077834179357</v>
      </c>
      <c r="U97" s="129">
        <f>F97-січень!F97</f>
        <v>2359</v>
      </c>
      <c r="V97" s="174">
        <f>G97-січень!G97</f>
        <v>1913.4899999999998</v>
      </c>
      <c r="W97" s="131">
        <f t="shared" si="34"/>
        <v>-445.5100000000002</v>
      </c>
      <c r="X97" s="151">
        <f>V97/U97</f>
        <v>0.8111445527766001</v>
      </c>
      <c r="Y97" s="197">
        <f t="shared" si="16"/>
        <v>199.9529097990675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1.94</v>
      </c>
      <c r="H98" s="112">
        <f t="shared" si="31"/>
        <v>-1.52</v>
      </c>
      <c r="I98" s="213">
        <f>G98/F98</f>
        <v>0.5606936416184971</v>
      </c>
      <c r="J98" s="117">
        <f t="shared" si="35"/>
        <v>-17.473</v>
      </c>
      <c r="K98" s="147">
        <f>G98/E98</f>
        <v>0.0999330345644671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0.34</v>
      </c>
      <c r="S98" s="117">
        <f t="shared" si="29"/>
        <v>1.5999999999999999</v>
      </c>
      <c r="T98" s="147">
        <f t="shared" si="30"/>
        <v>5.705882352941176</v>
      </c>
      <c r="U98" s="112">
        <f>F98-січень!F98</f>
        <v>1.7644199999999999</v>
      </c>
      <c r="V98" s="118">
        <f>G98-січень!G98</f>
        <v>0.24</v>
      </c>
      <c r="W98" s="117">
        <f t="shared" si="34"/>
        <v>-1.5244199999999999</v>
      </c>
      <c r="X98" s="147">
        <f>V98/U98</f>
        <v>0.1360220355697623</v>
      </c>
      <c r="Y98" s="197">
        <f t="shared" si="16"/>
        <v>5.194475609000185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3476.7899999999995</v>
      </c>
      <c r="H100" s="184">
        <f>G100-F100</f>
        <v>-4173.849</v>
      </c>
      <c r="I100" s="217">
        <f>G100/F100</f>
        <v>0.4544443934683102</v>
      </c>
      <c r="J100" s="177">
        <f>G100-E100</f>
        <v>-49108.623</v>
      </c>
      <c r="K100" s="178">
        <f>G100/E100</f>
        <v>0.06611700472904909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3359.7599999999993</v>
      </c>
      <c r="T100" s="178">
        <f t="shared" si="30"/>
        <v>29.70853627275057</v>
      </c>
      <c r="U100" s="183">
        <f>U86+U87+U92+U97+U98</f>
        <v>6206.76442</v>
      </c>
      <c r="V100" s="183">
        <f>V86+V87+V92+V97+V98</f>
        <v>2032.3899999999996</v>
      </c>
      <c r="W100" s="177">
        <f>V100-U100</f>
        <v>-4174.374420000001</v>
      </c>
      <c r="X100" s="178">
        <f>V100/U100</f>
        <v>0.32744758177884886</v>
      </c>
      <c r="Y100" s="197">
        <f>T100-Q100</f>
        <v>28.18704553312699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244054.29600000003</v>
      </c>
      <c r="G101" s="183">
        <f>G79+G100</f>
        <v>207009.68000000002</v>
      </c>
      <c r="H101" s="184">
        <f>G101-F101</f>
        <v>-37044.61600000001</v>
      </c>
      <c r="I101" s="217">
        <f>G101/F101</f>
        <v>0.8482115799346551</v>
      </c>
      <c r="J101" s="177">
        <f>G101-E101</f>
        <v>-1473493.433</v>
      </c>
      <c r="K101" s="178">
        <f>G101/E101</f>
        <v>0.12318315770950912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3366.280000000018</v>
      </c>
      <c r="T101" s="178">
        <f t="shared" si="30"/>
        <v>1.0165302681059147</v>
      </c>
      <c r="U101" s="184">
        <f>U79+U100</f>
        <v>127331.87242000001</v>
      </c>
      <c r="V101" s="184">
        <f>V79+V100</f>
        <v>90286.73999999999</v>
      </c>
      <c r="W101" s="177">
        <f>V101-U101</f>
        <v>-37045.13242000002</v>
      </c>
      <c r="X101" s="178">
        <f>V101/U101</f>
        <v>0.7090663027571928</v>
      </c>
      <c r="Y101" s="197">
        <f>T101-Q101</f>
        <v>-0.15572983115771954</v>
      </c>
    </row>
    <row r="102" spans="2:24" ht="15">
      <c r="B102" s="258" t="s">
        <v>143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144</v>
      </c>
      <c r="C103" s="259">
        <v>6</v>
      </c>
      <c r="D103" s="4" t="s">
        <v>145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146</v>
      </c>
      <c r="C104" s="261">
        <f>IF(W79&lt;0,ABS(W79/C103),0)</f>
        <v>5478.459666666669</v>
      </c>
      <c r="D104" s="4" t="s">
        <v>24</v>
      </c>
      <c r="F104" s="78"/>
      <c r="G104" s="261">
        <f>IF(H79&lt;0,ABS(H79/C103),0)</f>
        <v>5478.461166666671</v>
      </c>
      <c r="H104" s="262"/>
      <c r="I104" s="262"/>
      <c r="J104" s="262"/>
      <c r="V104" s="261">
        <f>IF(W79&lt;0,ABS(W79/C103),0)</f>
        <v>5478.459666666669</v>
      </c>
    </row>
    <row r="105" spans="2:7" ht="30.75">
      <c r="B105" s="263" t="s">
        <v>147</v>
      </c>
      <c r="C105" s="264">
        <v>43151</v>
      </c>
      <c r="D105" s="261"/>
      <c r="E105" s="261">
        <v>5135.8</v>
      </c>
      <c r="F105" s="78"/>
      <c r="G105" s="4" t="s">
        <v>148</v>
      </c>
    </row>
    <row r="106" spans="3:10" ht="15">
      <c r="C106" s="264">
        <v>43150</v>
      </c>
      <c r="D106" s="261"/>
      <c r="E106" s="261">
        <v>8858.2</v>
      </c>
      <c r="F106" s="78"/>
      <c r="G106" s="276"/>
      <c r="H106" s="276"/>
      <c r="I106" s="265"/>
      <c r="J106" s="266"/>
    </row>
    <row r="107" spans="3:10" ht="15">
      <c r="C107" s="264">
        <v>43147</v>
      </c>
      <c r="D107" s="261"/>
      <c r="E107" s="261">
        <v>9028.4</v>
      </c>
      <c r="F107" s="78"/>
      <c r="G107" s="276"/>
      <c r="H107" s="276"/>
      <c r="I107" s="265"/>
      <c r="J107" s="267"/>
    </row>
    <row r="108" spans="3:10" ht="15">
      <c r="C108" s="264"/>
      <c r="D108" s="4"/>
      <c r="F108" s="268"/>
      <c r="G108" s="280"/>
      <c r="H108" s="280"/>
      <c r="I108" s="269"/>
      <c r="J108" s="266"/>
    </row>
    <row r="109" spans="2:10" ht="16.5">
      <c r="B109" s="274" t="s">
        <v>149</v>
      </c>
      <c r="C109" s="275"/>
      <c r="D109" s="270"/>
      <c r="E109" s="273">
        <v>1.88</v>
      </c>
      <c r="F109" s="271" t="s">
        <v>150</v>
      </c>
      <c r="G109" s="276"/>
      <c r="H109" s="276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7"/>
  <sheetViews>
    <sheetView zoomScale="69" zoomScaleNormal="69" zoomScalePageLayoutView="0" workbookViewId="0" topLeftCell="B1">
      <pane xSplit="2" ySplit="8" topLeftCell="D9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1" sqref="B11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85" t="s">
        <v>128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186"/>
    </row>
    <row r="2" spans="2:25" s="1" customFormat="1" ht="15.75" customHeight="1">
      <c r="B2" s="286"/>
      <c r="C2" s="286"/>
      <c r="D2" s="286"/>
      <c r="E2" s="286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87"/>
      <c r="B3" s="289"/>
      <c r="C3" s="290" t="s">
        <v>0</v>
      </c>
      <c r="D3" s="308" t="s">
        <v>131</v>
      </c>
      <c r="E3" s="291" t="s">
        <v>131</v>
      </c>
      <c r="F3" s="25"/>
      <c r="G3" s="292" t="s">
        <v>26</v>
      </c>
      <c r="H3" s="293"/>
      <c r="I3" s="293"/>
      <c r="J3" s="293"/>
      <c r="K3" s="294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95" t="s">
        <v>141</v>
      </c>
      <c r="V3" s="277" t="s">
        <v>124</v>
      </c>
      <c r="W3" s="277"/>
      <c r="X3" s="277"/>
      <c r="Y3" s="194"/>
    </row>
    <row r="4" spans="1:24" ht="22.5" customHeight="1">
      <c r="A4" s="287"/>
      <c r="B4" s="289"/>
      <c r="C4" s="290"/>
      <c r="D4" s="309"/>
      <c r="E4" s="291"/>
      <c r="F4" s="278" t="s">
        <v>139</v>
      </c>
      <c r="G4" s="306" t="s">
        <v>31</v>
      </c>
      <c r="H4" s="296" t="s">
        <v>122</v>
      </c>
      <c r="I4" s="281" t="s">
        <v>123</v>
      </c>
      <c r="J4" s="296" t="s">
        <v>132</v>
      </c>
      <c r="K4" s="281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1"/>
      <c r="V4" s="283" t="s">
        <v>138</v>
      </c>
      <c r="W4" s="296" t="s">
        <v>44</v>
      </c>
      <c r="X4" s="298" t="s">
        <v>43</v>
      </c>
    </row>
    <row r="5" spans="1:24" ht="67.5" customHeight="1">
      <c r="A5" s="288"/>
      <c r="B5" s="289"/>
      <c r="C5" s="290"/>
      <c r="D5" s="310"/>
      <c r="E5" s="291"/>
      <c r="F5" s="279"/>
      <c r="G5" s="307"/>
      <c r="H5" s="297"/>
      <c r="I5" s="282"/>
      <c r="J5" s="297"/>
      <c r="K5" s="282"/>
      <c r="L5" s="299" t="s">
        <v>109</v>
      </c>
      <c r="M5" s="300"/>
      <c r="N5" s="301"/>
      <c r="O5" s="311" t="s">
        <v>125</v>
      </c>
      <c r="P5" s="312"/>
      <c r="Q5" s="313"/>
      <c r="R5" s="305" t="s">
        <v>127</v>
      </c>
      <c r="S5" s="305"/>
      <c r="T5" s="305"/>
      <c r="U5" s="282"/>
      <c r="V5" s="284"/>
      <c r="W5" s="297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22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200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8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8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8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8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8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7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7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7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7">
        <f>T23-Q23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7">
        <f aca="true" t="shared" si="20" ref="Y24:Y99">T24-Q24</f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7">
        <f t="shared" si="20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1" ref="X26:X41">V26/U26</f>
        <v>1</v>
      </c>
      <c r="Y26" s="197">
        <f t="shared" si="20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1"/>
        <v>1.0002006290836378</v>
      </c>
      <c r="Y27" s="197">
        <f t="shared" si="20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1"/>
        <v>1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1"/>
        <v>1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1"/>
        <v>1.0032132528830018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1"/>
        <v>1</v>
      </c>
      <c r="Y31" s="197"/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1"/>
        <v>1</v>
      </c>
      <c r="Y32" s="198">
        <f t="shared" si="20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1"/>
        <v>1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1"/>
        <v>1</v>
      </c>
      <c r="Y34" s="198"/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1"/>
        <v>1.0000014977369196</v>
      </c>
      <c r="Y35" s="198">
        <f t="shared" si="20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2" ref="E36:G37">E38+E40</f>
        <v>60690</v>
      </c>
      <c r="F36" s="139">
        <f t="shared" si="22"/>
        <v>4067.23</v>
      </c>
      <c r="G36" s="139">
        <f t="shared" si="22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1"/>
        <v>1.0000024586758063</v>
      </c>
      <c r="Y36" s="197">
        <f t="shared" si="20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2"/>
        <v>127086</v>
      </c>
      <c r="F37" s="139">
        <f t="shared" si="22"/>
        <v>9286.25</v>
      </c>
      <c r="G37" s="139">
        <f t="shared" si="22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1"/>
        <v>1.0000010768609504</v>
      </c>
      <c r="Y37" s="197">
        <f t="shared" si="20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1"/>
        <v>1.0000025097881737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1"/>
        <v>1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1"/>
        <v>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1"/>
        <v>1.0000066988210075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7">
        <f t="shared" si="20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3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7">
        <f t="shared" si="20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3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3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3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7">
        <f t="shared" si="20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3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7">
        <f t="shared" si="20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3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7">
        <f t="shared" si="20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3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7">
        <f t="shared" si="20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3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7">
        <f t="shared" si="20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3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7">
        <f t="shared" si="20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7">
        <f t="shared" si="20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4" ref="I53:I72">G53/F53</f>
        <v>0.9999999999999999</v>
      </c>
      <c r="J53" s="104">
        <f>G53-E53</f>
        <v>-44001.14</v>
      </c>
      <c r="K53" s="156">
        <f aca="true" t="shared" si="25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7">
        <f t="shared" si="20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6" ref="H54:H78">G54-F54</f>
        <v>0</v>
      </c>
      <c r="I54" s="213">
        <f t="shared" si="24"/>
        <v>1</v>
      </c>
      <c r="J54" s="115">
        <f>G54-E54</f>
        <v>-2648.89</v>
      </c>
      <c r="K54" s="155">
        <f t="shared" si="25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7" ref="W54:W78">V54-U54</f>
        <v>0</v>
      </c>
      <c r="X54" s="155">
        <f>V54/U54</f>
        <v>1</v>
      </c>
      <c r="Y54" s="197">
        <f t="shared" si="20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6"/>
        <v>0</v>
      </c>
      <c r="I55" s="213" t="e">
        <f t="shared" si="24"/>
        <v>#DIV/0!</v>
      </c>
      <c r="J55" s="115">
        <f aca="true" t="shared" si="28" ref="J55:J78">G55-E55</f>
        <v>-5000</v>
      </c>
      <c r="K55" s="155">
        <f t="shared" si="25"/>
        <v>0</v>
      </c>
      <c r="L55" s="115"/>
      <c r="M55" s="115"/>
      <c r="N55" s="115"/>
      <c r="O55" s="115">
        <v>27997.6</v>
      </c>
      <c r="P55" s="115">
        <f aca="true" t="shared" si="29" ref="P55:P72">E55-O55</f>
        <v>-22997.6</v>
      </c>
      <c r="Q55" s="155">
        <f aca="true" t="shared" si="30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1" ref="T55:T78">G55/R55</f>
        <v>#DIV/0!</v>
      </c>
      <c r="U55" s="107">
        <f aca="true" t="shared" si="32" ref="U55:U66">F55</f>
        <v>0</v>
      </c>
      <c r="V55" s="110">
        <f aca="true" t="shared" si="33" ref="V55:V66">G55</f>
        <v>0</v>
      </c>
      <c r="W55" s="111">
        <f t="shared" si="27"/>
        <v>0</v>
      </c>
      <c r="X55" s="155" t="e">
        <f aca="true" t="shared" si="34" ref="X55:X77">V55/U55</f>
        <v>#DIV/0!</v>
      </c>
      <c r="Y55" s="197" t="e">
        <f t="shared" si="20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6"/>
        <v>0</v>
      </c>
      <c r="I56" s="213" t="e">
        <f t="shared" si="24"/>
        <v>#DIV/0!</v>
      </c>
      <c r="J56" s="115">
        <f t="shared" si="28"/>
        <v>-158</v>
      </c>
      <c r="K56" s="155">
        <f t="shared" si="25"/>
        <v>0</v>
      </c>
      <c r="L56" s="115"/>
      <c r="M56" s="115"/>
      <c r="N56" s="115"/>
      <c r="O56" s="115">
        <v>153.3</v>
      </c>
      <c r="P56" s="115">
        <f t="shared" si="29"/>
        <v>4.699999999999989</v>
      </c>
      <c r="Q56" s="155">
        <f t="shared" si="30"/>
        <v>1.030658838878017</v>
      </c>
      <c r="R56" s="115">
        <v>14.87</v>
      </c>
      <c r="S56" s="115">
        <f t="shared" si="5"/>
        <v>-14.87</v>
      </c>
      <c r="T56" s="155">
        <f t="shared" si="31"/>
        <v>0</v>
      </c>
      <c r="U56" s="107">
        <f t="shared" si="32"/>
        <v>0</v>
      </c>
      <c r="V56" s="110">
        <f t="shared" si="33"/>
        <v>0</v>
      </c>
      <c r="W56" s="111">
        <f t="shared" si="27"/>
        <v>0</v>
      </c>
      <c r="X56" s="155" t="e">
        <f t="shared" si="34"/>
        <v>#DIV/0!</v>
      </c>
      <c r="Y56" s="197">
        <f t="shared" si="20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6"/>
        <v>0.020000000000000018</v>
      </c>
      <c r="I57" s="213">
        <f t="shared" si="24"/>
        <v>1.01</v>
      </c>
      <c r="J57" s="115">
        <f t="shared" si="28"/>
        <v>-10.98</v>
      </c>
      <c r="K57" s="155">
        <f t="shared" si="25"/>
        <v>0.1553846153846154</v>
      </c>
      <c r="L57" s="115"/>
      <c r="M57" s="115"/>
      <c r="N57" s="115"/>
      <c r="O57" s="115">
        <v>12.95</v>
      </c>
      <c r="P57" s="115">
        <f t="shared" si="29"/>
        <v>0.05000000000000071</v>
      </c>
      <c r="Q57" s="225">
        <f t="shared" si="30"/>
        <v>1.0038610038610039</v>
      </c>
      <c r="R57" s="115">
        <v>0</v>
      </c>
      <c r="S57" s="115">
        <f t="shared" si="5"/>
        <v>2.02</v>
      </c>
      <c r="T57" s="155"/>
      <c r="U57" s="107">
        <f t="shared" si="32"/>
        <v>2</v>
      </c>
      <c r="V57" s="110">
        <f t="shared" si="33"/>
        <v>2.02</v>
      </c>
      <c r="W57" s="111">
        <f t="shared" si="27"/>
        <v>0.020000000000000018</v>
      </c>
      <c r="X57" s="155">
        <f t="shared" si="34"/>
        <v>1.01</v>
      </c>
      <c r="Y57" s="197">
        <f t="shared" si="20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6"/>
        <v>0</v>
      </c>
      <c r="I58" s="213">
        <f t="shared" si="24"/>
        <v>1</v>
      </c>
      <c r="J58" s="115">
        <f t="shared" si="28"/>
        <v>-715.57</v>
      </c>
      <c r="K58" s="155">
        <f t="shared" si="25"/>
        <v>0.03821236559139785</v>
      </c>
      <c r="L58" s="115"/>
      <c r="M58" s="115"/>
      <c r="N58" s="115"/>
      <c r="O58" s="115">
        <v>705.31</v>
      </c>
      <c r="P58" s="115">
        <f t="shared" si="29"/>
        <v>38.690000000000055</v>
      </c>
      <c r="Q58" s="155">
        <f t="shared" si="30"/>
        <v>1.0548553118486907</v>
      </c>
      <c r="R58" s="115">
        <v>11.17</v>
      </c>
      <c r="S58" s="115">
        <f t="shared" si="5"/>
        <v>17.259999999999998</v>
      </c>
      <c r="T58" s="155">
        <f t="shared" si="31"/>
        <v>2.5452103849597134</v>
      </c>
      <c r="U58" s="107">
        <f t="shared" si="32"/>
        <v>28.43</v>
      </c>
      <c r="V58" s="110">
        <f t="shared" si="33"/>
        <v>28.43</v>
      </c>
      <c r="W58" s="111">
        <f t="shared" si="27"/>
        <v>0</v>
      </c>
      <c r="X58" s="155">
        <f t="shared" si="34"/>
        <v>1</v>
      </c>
      <c r="Y58" s="197">
        <f t="shared" si="20"/>
        <v>1.4903550731110227</v>
      </c>
    </row>
    <row r="59" spans="1:25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6"/>
        <v>-6.55</v>
      </c>
      <c r="I59" s="213" t="e">
        <f t="shared" si="24"/>
        <v>#DIV/0!</v>
      </c>
      <c r="J59" s="115">
        <f t="shared" si="28"/>
        <v>-122.05</v>
      </c>
      <c r="K59" s="155">
        <f t="shared" si="25"/>
        <v>-0.05670995670995671</v>
      </c>
      <c r="L59" s="115"/>
      <c r="M59" s="115"/>
      <c r="N59" s="115"/>
      <c r="O59" s="115">
        <v>114.3</v>
      </c>
      <c r="P59" s="115">
        <f t="shared" si="29"/>
        <v>1.2000000000000028</v>
      </c>
      <c r="Q59" s="155">
        <f t="shared" si="30"/>
        <v>1.010498687664042</v>
      </c>
      <c r="R59" s="115">
        <v>0</v>
      </c>
      <c r="S59" s="115">
        <f t="shared" si="5"/>
        <v>-6.55</v>
      </c>
      <c r="T59" s="155" t="e">
        <f t="shared" si="31"/>
        <v>#DIV/0!</v>
      </c>
      <c r="U59" s="107">
        <f t="shared" si="32"/>
        <v>0</v>
      </c>
      <c r="V59" s="110">
        <f t="shared" si="33"/>
        <v>-6.55</v>
      </c>
      <c r="W59" s="111">
        <f t="shared" si="27"/>
        <v>-6.55</v>
      </c>
      <c r="X59" s="155" t="e">
        <f t="shared" si="34"/>
        <v>#DIV/0!</v>
      </c>
      <c r="Y59" s="197" t="e">
        <f t="shared" si="20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6"/>
        <v>0</v>
      </c>
      <c r="I60" s="213">
        <f t="shared" si="24"/>
        <v>1</v>
      </c>
      <c r="J60" s="115">
        <f t="shared" si="28"/>
        <v>-1194.81</v>
      </c>
      <c r="K60" s="155">
        <f t="shared" si="25"/>
        <v>0.0694626168224299</v>
      </c>
      <c r="L60" s="115"/>
      <c r="M60" s="115"/>
      <c r="N60" s="115"/>
      <c r="O60" s="115">
        <v>1205.14</v>
      </c>
      <c r="P60" s="115">
        <f t="shared" si="29"/>
        <v>78.8599999999999</v>
      </c>
      <c r="Q60" s="155">
        <f t="shared" si="30"/>
        <v>1.0654363808354215</v>
      </c>
      <c r="R60" s="115">
        <v>89.45</v>
      </c>
      <c r="S60" s="115">
        <f t="shared" si="5"/>
        <v>-0.2600000000000051</v>
      </c>
      <c r="T60" s="155">
        <f t="shared" si="31"/>
        <v>0.9970933482392398</v>
      </c>
      <c r="U60" s="107">
        <f t="shared" si="32"/>
        <v>89.19</v>
      </c>
      <c r="V60" s="110">
        <f t="shared" si="33"/>
        <v>89.19</v>
      </c>
      <c r="W60" s="111">
        <f t="shared" si="27"/>
        <v>0</v>
      </c>
      <c r="X60" s="155">
        <f t="shared" si="34"/>
        <v>1</v>
      </c>
      <c r="Y60" s="197">
        <f t="shared" si="20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6"/>
        <v>0</v>
      </c>
      <c r="I61" s="213" t="e">
        <f t="shared" si="24"/>
        <v>#DIV/0!</v>
      </c>
      <c r="J61" s="115">
        <f t="shared" si="28"/>
        <v>0</v>
      </c>
      <c r="K61" s="155" t="e">
        <f t="shared" si="25"/>
        <v>#DIV/0!</v>
      </c>
      <c r="L61" s="115"/>
      <c r="M61" s="115"/>
      <c r="N61" s="115"/>
      <c r="O61" s="115">
        <v>23.38</v>
      </c>
      <c r="P61" s="115">
        <f t="shared" si="29"/>
        <v>-23.38</v>
      </c>
      <c r="Q61" s="155">
        <f t="shared" si="30"/>
        <v>0</v>
      </c>
      <c r="R61" s="115">
        <v>0</v>
      </c>
      <c r="S61" s="115">
        <f t="shared" si="5"/>
        <v>0</v>
      </c>
      <c r="T61" s="155"/>
      <c r="U61" s="107">
        <f t="shared" si="32"/>
        <v>0</v>
      </c>
      <c r="V61" s="110">
        <f t="shared" si="33"/>
        <v>0</v>
      </c>
      <c r="W61" s="111">
        <f t="shared" si="27"/>
        <v>0</v>
      </c>
      <c r="X61" s="155" t="e">
        <f t="shared" si="34"/>
        <v>#DIV/0!</v>
      </c>
      <c r="Y61" s="197">
        <f t="shared" si="20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6"/>
        <v>4.099999999999909</v>
      </c>
      <c r="I62" s="213">
        <f t="shared" si="24"/>
        <v>1.002169312169312</v>
      </c>
      <c r="J62" s="115">
        <f t="shared" si="28"/>
        <v>-19365.9</v>
      </c>
      <c r="K62" s="155">
        <f t="shared" si="25"/>
        <v>0.08909219190968955</v>
      </c>
      <c r="L62" s="115"/>
      <c r="M62" s="115"/>
      <c r="N62" s="115"/>
      <c r="O62" s="115">
        <v>20110.14</v>
      </c>
      <c r="P62" s="115">
        <f t="shared" si="29"/>
        <v>1149.8600000000006</v>
      </c>
      <c r="Q62" s="155">
        <f t="shared" si="30"/>
        <v>1.0571781200926498</v>
      </c>
      <c r="R62" s="115">
        <v>1052.56</v>
      </c>
      <c r="S62" s="115">
        <f t="shared" si="5"/>
        <v>841.54</v>
      </c>
      <c r="T62" s="155">
        <f t="shared" si="31"/>
        <v>1.7995173671809683</v>
      </c>
      <c r="U62" s="107">
        <f t="shared" si="32"/>
        <v>1890</v>
      </c>
      <c r="V62" s="110">
        <f t="shared" si="33"/>
        <v>1894.1</v>
      </c>
      <c r="W62" s="111">
        <f t="shared" si="27"/>
        <v>4.099999999999909</v>
      </c>
      <c r="X62" s="155">
        <f t="shared" si="34"/>
        <v>1.002169312169312</v>
      </c>
      <c r="Y62" s="197">
        <f t="shared" si="20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6"/>
        <v>2.3699999999999974</v>
      </c>
      <c r="I63" s="213">
        <f t="shared" si="24"/>
        <v>1.041578947368421</v>
      </c>
      <c r="J63" s="115">
        <f t="shared" si="28"/>
        <v>-707.63</v>
      </c>
      <c r="K63" s="155">
        <f t="shared" si="25"/>
        <v>0.07740547588005214</v>
      </c>
      <c r="L63" s="115"/>
      <c r="M63" s="115"/>
      <c r="N63" s="115"/>
      <c r="O63" s="115">
        <v>710.04</v>
      </c>
      <c r="P63" s="115">
        <f t="shared" si="29"/>
        <v>56.960000000000036</v>
      </c>
      <c r="Q63" s="155">
        <f t="shared" si="30"/>
        <v>1.0802208326291478</v>
      </c>
      <c r="R63" s="115">
        <v>44.53</v>
      </c>
      <c r="S63" s="115">
        <f t="shared" si="5"/>
        <v>14.839999999999996</v>
      </c>
      <c r="T63" s="155">
        <f t="shared" si="31"/>
        <v>1.3332584774309453</v>
      </c>
      <c r="U63" s="107">
        <f t="shared" si="32"/>
        <v>57</v>
      </c>
      <c r="V63" s="110">
        <f t="shared" si="33"/>
        <v>59.37</v>
      </c>
      <c r="W63" s="111">
        <f t="shared" si="27"/>
        <v>2.3699999999999974</v>
      </c>
      <c r="X63" s="155">
        <f t="shared" si="34"/>
        <v>1.041578947368421</v>
      </c>
      <c r="Y63" s="197">
        <f t="shared" si="20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6"/>
        <v>0.06000000000000005</v>
      </c>
      <c r="I64" s="213">
        <f t="shared" si="24"/>
        <v>1.06</v>
      </c>
      <c r="J64" s="115">
        <f t="shared" si="28"/>
        <v>-42.94</v>
      </c>
      <c r="K64" s="155">
        <f t="shared" si="25"/>
        <v>0.024090909090909093</v>
      </c>
      <c r="L64" s="115"/>
      <c r="M64" s="115"/>
      <c r="N64" s="115"/>
      <c r="O64" s="115">
        <v>41.44</v>
      </c>
      <c r="P64" s="115">
        <f t="shared" si="29"/>
        <v>2.5600000000000023</v>
      </c>
      <c r="Q64" s="155">
        <f t="shared" si="30"/>
        <v>1.0617760617760619</v>
      </c>
      <c r="R64" s="115">
        <v>0</v>
      </c>
      <c r="S64" s="115">
        <f t="shared" si="5"/>
        <v>1.06</v>
      </c>
      <c r="T64" s="155" t="e">
        <f t="shared" si="31"/>
        <v>#DIV/0!</v>
      </c>
      <c r="U64" s="107">
        <f t="shared" si="32"/>
        <v>1</v>
      </c>
      <c r="V64" s="110">
        <f t="shared" si="33"/>
        <v>1.06</v>
      </c>
      <c r="W64" s="111">
        <f t="shared" si="27"/>
        <v>0.06000000000000005</v>
      </c>
      <c r="X64" s="155">
        <f t="shared" si="34"/>
        <v>1.06</v>
      </c>
      <c r="Y64" s="197" t="e">
        <f t="shared" si="20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6"/>
        <v>0</v>
      </c>
      <c r="I65" s="213">
        <f t="shared" si="24"/>
        <v>1</v>
      </c>
      <c r="J65" s="115">
        <f t="shared" si="28"/>
        <v>-5435.86</v>
      </c>
      <c r="K65" s="155">
        <f t="shared" si="25"/>
        <v>0.09402333333333333</v>
      </c>
      <c r="L65" s="115"/>
      <c r="M65" s="115"/>
      <c r="N65" s="115"/>
      <c r="O65" s="115">
        <v>6545.96</v>
      </c>
      <c r="P65" s="115">
        <f t="shared" si="29"/>
        <v>-545.96</v>
      </c>
      <c r="Q65" s="155">
        <f t="shared" si="30"/>
        <v>0.9165958850955398</v>
      </c>
      <c r="R65" s="115">
        <v>684.99</v>
      </c>
      <c r="S65" s="115">
        <f t="shared" si="5"/>
        <v>-120.85000000000002</v>
      </c>
      <c r="T65" s="155">
        <f t="shared" si="31"/>
        <v>0.8235740667746974</v>
      </c>
      <c r="U65" s="107">
        <f t="shared" si="32"/>
        <v>564.14</v>
      </c>
      <c r="V65" s="110">
        <f t="shared" si="33"/>
        <v>564.14</v>
      </c>
      <c r="W65" s="111">
        <f t="shared" si="27"/>
        <v>0</v>
      </c>
      <c r="X65" s="155">
        <f t="shared" si="34"/>
        <v>1</v>
      </c>
      <c r="Y65" s="197">
        <f t="shared" si="20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6"/>
        <v>0</v>
      </c>
      <c r="I66" s="213">
        <f t="shared" si="24"/>
        <v>1</v>
      </c>
      <c r="J66" s="115">
        <f t="shared" si="28"/>
        <v>-819.76</v>
      </c>
      <c r="K66" s="155">
        <f t="shared" si="25"/>
        <v>0.05339491916859122</v>
      </c>
      <c r="L66" s="115"/>
      <c r="M66" s="115"/>
      <c r="N66" s="115"/>
      <c r="O66" s="115">
        <v>896.22</v>
      </c>
      <c r="P66" s="115">
        <f t="shared" si="29"/>
        <v>-30.220000000000027</v>
      </c>
      <c r="Q66" s="155">
        <f t="shared" si="30"/>
        <v>0.9662806007453527</v>
      </c>
      <c r="R66" s="115">
        <v>40.09</v>
      </c>
      <c r="S66" s="115">
        <f t="shared" si="5"/>
        <v>6.149999999999999</v>
      </c>
      <c r="T66" s="155">
        <f t="shared" si="31"/>
        <v>1.153404839111998</v>
      </c>
      <c r="U66" s="107">
        <f t="shared" si="32"/>
        <v>46.24</v>
      </c>
      <c r="V66" s="110">
        <f t="shared" si="33"/>
        <v>46.24</v>
      </c>
      <c r="W66" s="111">
        <f t="shared" si="27"/>
        <v>0</v>
      </c>
      <c r="X66" s="155">
        <f t="shared" si="34"/>
        <v>1</v>
      </c>
      <c r="Y66" s="197">
        <f t="shared" si="20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6"/>
        <v>0</v>
      </c>
      <c r="I67" s="209">
        <f t="shared" si="24"/>
        <v>1</v>
      </c>
      <c r="J67" s="72">
        <f t="shared" si="28"/>
        <v>-693.7800000000001</v>
      </c>
      <c r="K67" s="75">
        <f t="shared" si="25"/>
        <v>0.04726723427629772</v>
      </c>
      <c r="L67" s="72"/>
      <c r="M67" s="72"/>
      <c r="N67" s="72"/>
      <c r="O67" s="72">
        <v>760.62</v>
      </c>
      <c r="P67" s="72">
        <f t="shared" si="29"/>
        <v>-32.41999999999996</v>
      </c>
      <c r="Q67" s="75">
        <f t="shared" si="30"/>
        <v>0.957376876758434</v>
      </c>
      <c r="R67" s="72">
        <v>32.81</v>
      </c>
      <c r="S67" s="203">
        <f t="shared" si="5"/>
        <v>1.6099999999999994</v>
      </c>
      <c r="T67" s="204">
        <f t="shared" si="31"/>
        <v>1.0490704053642181</v>
      </c>
      <c r="U67" s="73">
        <f aca="true" t="shared" si="35" ref="U67:V71">F67</f>
        <v>34.42</v>
      </c>
      <c r="V67" s="98">
        <f t="shared" si="35"/>
        <v>34.42</v>
      </c>
      <c r="W67" s="74">
        <f t="shared" si="27"/>
        <v>0</v>
      </c>
      <c r="X67" s="75">
        <f t="shared" si="34"/>
        <v>1</v>
      </c>
      <c r="Y67" s="197">
        <f t="shared" si="20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6"/>
        <v>0</v>
      </c>
      <c r="I68" s="209" t="e">
        <f t="shared" si="24"/>
        <v>#DIV/0!</v>
      </c>
      <c r="J68" s="72">
        <f t="shared" si="28"/>
        <v>-1</v>
      </c>
      <c r="K68" s="75">
        <f t="shared" si="25"/>
        <v>0</v>
      </c>
      <c r="L68" s="72"/>
      <c r="M68" s="72"/>
      <c r="N68" s="72"/>
      <c r="O68" s="72">
        <v>0.18</v>
      </c>
      <c r="P68" s="72">
        <f t="shared" si="29"/>
        <v>0.8200000000000001</v>
      </c>
      <c r="Q68" s="75">
        <f t="shared" si="30"/>
        <v>5.555555555555555</v>
      </c>
      <c r="R68" s="72">
        <v>0.01</v>
      </c>
      <c r="S68" s="203">
        <f t="shared" si="5"/>
        <v>-0.01</v>
      </c>
      <c r="T68" s="204">
        <f t="shared" si="31"/>
        <v>0</v>
      </c>
      <c r="U68" s="73">
        <f t="shared" si="35"/>
        <v>0</v>
      </c>
      <c r="V68" s="98">
        <f t="shared" si="35"/>
        <v>0</v>
      </c>
      <c r="W68" s="74">
        <f t="shared" si="27"/>
        <v>0</v>
      </c>
      <c r="X68" s="75"/>
      <c r="Y68" s="197">
        <f t="shared" si="20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6"/>
        <v>0</v>
      </c>
      <c r="I69" s="209" t="e">
        <f t="shared" si="24"/>
        <v>#DIV/0!</v>
      </c>
      <c r="J69" s="72">
        <f t="shared" si="28"/>
        <v>0</v>
      </c>
      <c r="K69" s="75" t="e">
        <f t="shared" si="25"/>
        <v>#DIV/0!</v>
      </c>
      <c r="L69" s="72"/>
      <c r="M69" s="72"/>
      <c r="N69" s="72"/>
      <c r="O69" s="72">
        <v>0</v>
      </c>
      <c r="P69" s="72">
        <f t="shared" si="29"/>
        <v>0</v>
      </c>
      <c r="Q69" s="75" t="e">
        <f t="shared" si="30"/>
        <v>#DIV/0!</v>
      </c>
      <c r="R69" s="72">
        <f>O69</f>
        <v>0</v>
      </c>
      <c r="S69" s="203">
        <f t="shared" si="5"/>
        <v>0</v>
      </c>
      <c r="T69" s="204" t="e">
        <f t="shared" si="31"/>
        <v>#DIV/0!</v>
      </c>
      <c r="U69" s="73">
        <f t="shared" si="35"/>
        <v>0</v>
      </c>
      <c r="V69" s="98">
        <f t="shared" si="35"/>
        <v>0</v>
      </c>
      <c r="W69" s="74">
        <f t="shared" si="27"/>
        <v>0</v>
      </c>
      <c r="X69" s="75"/>
      <c r="Y69" s="197" t="e">
        <f t="shared" si="20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6"/>
        <v>0</v>
      </c>
      <c r="I70" s="209">
        <f t="shared" si="24"/>
        <v>1</v>
      </c>
      <c r="J70" s="72">
        <f t="shared" si="28"/>
        <v>-124.98000000000002</v>
      </c>
      <c r="K70" s="75">
        <f t="shared" si="25"/>
        <v>0.08640350877192982</v>
      </c>
      <c r="L70" s="72"/>
      <c r="M70" s="72"/>
      <c r="N70" s="72"/>
      <c r="O70" s="72">
        <v>135.42</v>
      </c>
      <c r="P70" s="72">
        <f t="shared" si="29"/>
        <v>1.3800000000000239</v>
      </c>
      <c r="Q70" s="75">
        <f t="shared" si="30"/>
        <v>1.01019051838724</v>
      </c>
      <c r="R70" s="72">
        <v>7.27</v>
      </c>
      <c r="S70" s="203">
        <f t="shared" si="5"/>
        <v>4.550000000000001</v>
      </c>
      <c r="T70" s="204">
        <f t="shared" si="31"/>
        <v>1.62585969738652</v>
      </c>
      <c r="U70" s="73">
        <f t="shared" si="35"/>
        <v>11.82</v>
      </c>
      <c r="V70" s="98">
        <f t="shared" si="35"/>
        <v>11.82</v>
      </c>
      <c r="W70" s="74">
        <f t="shared" si="27"/>
        <v>0</v>
      </c>
      <c r="X70" s="75">
        <f t="shared" si="34"/>
        <v>1</v>
      </c>
      <c r="Y70" s="197">
        <f t="shared" si="20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6"/>
        <v>0</v>
      </c>
      <c r="I71" s="213" t="e">
        <f t="shared" si="24"/>
        <v>#DIV/0!</v>
      </c>
      <c r="J71" s="115">
        <f t="shared" si="28"/>
        <v>-3</v>
      </c>
      <c r="K71" s="155">
        <f t="shared" si="25"/>
        <v>0</v>
      </c>
      <c r="L71" s="115"/>
      <c r="M71" s="115"/>
      <c r="N71" s="115"/>
      <c r="O71" s="115">
        <v>2.04</v>
      </c>
      <c r="P71" s="115">
        <f t="shared" si="29"/>
        <v>0.96</v>
      </c>
      <c r="Q71" s="155">
        <f t="shared" si="30"/>
        <v>1.4705882352941175</v>
      </c>
      <c r="R71" s="115">
        <v>1.67</v>
      </c>
      <c r="S71" s="115">
        <f t="shared" si="5"/>
        <v>-1.67</v>
      </c>
      <c r="T71" s="155">
        <f t="shared" si="31"/>
        <v>0</v>
      </c>
      <c r="U71" s="107">
        <f t="shared" si="35"/>
        <v>0</v>
      </c>
      <c r="V71" s="110">
        <f t="shared" si="35"/>
        <v>0</v>
      </c>
      <c r="W71" s="111">
        <f t="shared" si="27"/>
        <v>0</v>
      </c>
      <c r="X71" s="155"/>
      <c r="Y71" s="197">
        <f t="shared" si="20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6"/>
        <v>0</v>
      </c>
      <c r="I72" s="213">
        <f t="shared" si="24"/>
        <v>1</v>
      </c>
      <c r="J72" s="115">
        <f t="shared" si="28"/>
        <v>-7601.35</v>
      </c>
      <c r="K72" s="155">
        <f t="shared" si="25"/>
        <v>0.06960220318237453</v>
      </c>
      <c r="L72" s="115"/>
      <c r="M72" s="115"/>
      <c r="N72" s="115"/>
      <c r="O72" s="115">
        <v>8086.92</v>
      </c>
      <c r="P72" s="115">
        <f t="shared" si="29"/>
        <v>83.07999999999993</v>
      </c>
      <c r="Q72" s="155">
        <f t="shared" si="30"/>
        <v>1.0102733797292418</v>
      </c>
      <c r="R72" s="115">
        <v>2247.33</v>
      </c>
      <c r="S72" s="115">
        <f t="shared" si="5"/>
        <v>-1678.6799999999998</v>
      </c>
      <c r="T72" s="155">
        <f t="shared" si="31"/>
        <v>0.2530335998718479</v>
      </c>
      <c r="U72" s="107">
        <f aca="true" t="shared" si="36" ref="U72:U78">F72</f>
        <v>568.65</v>
      </c>
      <c r="V72" s="110">
        <f aca="true" t="shared" si="37" ref="V72:V78">G72</f>
        <v>568.65</v>
      </c>
      <c r="W72" s="111">
        <f t="shared" si="27"/>
        <v>0</v>
      </c>
      <c r="X72" s="155">
        <f t="shared" si="34"/>
        <v>1</v>
      </c>
      <c r="Y72" s="197">
        <f t="shared" si="20"/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6"/>
        <v>0</v>
      </c>
      <c r="I73" s="213" t="e">
        <f>G73/F73*100</f>
        <v>#DIV/0!</v>
      </c>
      <c r="J73" s="115">
        <f t="shared" si="28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1"/>
        <v>#DIV/0!</v>
      </c>
      <c r="U73" s="107">
        <f t="shared" si="36"/>
        <v>0</v>
      </c>
      <c r="V73" s="110">
        <f t="shared" si="37"/>
        <v>0</v>
      </c>
      <c r="W73" s="111">
        <f t="shared" si="27"/>
        <v>0</v>
      </c>
      <c r="X73" s="155" t="e">
        <f t="shared" si="34"/>
        <v>#DIV/0!</v>
      </c>
      <c r="Y73" s="197" t="e">
        <f t="shared" si="20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1"/>
        <v>0</v>
      </c>
      <c r="U74" s="107">
        <f t="shared" si="36"/>
        <v>0</v>
      </c>
      <c r="V74" s="110">
        <f t="shared" si="37"/>
        <v>0</v>
      </c>
      <c r="W74" s="116">
        <f t="shared" si="27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6"/>
        <v>0</v>
      </c>
      <c r="I75" s="213" t="e">
        <f>G75/F75*100</f>
        <v>#DIV/0!</v>
      </c>
      <c r="J75" s="115">
        <f t="shared" si="28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1"/>
        <v>#DIV/0!</v>
      </c>
      <c r="U75" s="107">
        <f t="shared" si="36"/>
        <v>0</v>
      </c>
      <c r="V75" s="110">
        <f t="shared" si="37"/>
        <v>0</v>
      </c>
      <c r="W75" s="111">
        <f t="shared" si="27"/>
        <v>0</v>
      </c>
      <c r="X75" s="155" t="e">
        <f t="shared" si="34"/>
        <v>#DIV/0!</v>
      </c>
      <c r="Y75" s="197" t="e">
        <f t="shared" si="20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6"/>
        <v>0</v>
      </c>
      <c r="I76" s="213" t="e">
        <f>G76/F76</f>
        <v>#DIV/0!</v>
      </c>
      <c r="J76" s="115">
        <f t="shared" si="28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1"/>
        <v>0</v>
      </c>
      <c r="U76" s="107">
        <f t="shared" si="36"/>
        <v>0</v>
      </c>
      <c r="V76" s="110">
        <f t="shared" si="37"/>
        <v>0</v>
      </c>
      <c r="W76" s="111">
        <f t="shared" si="27"/>
        <v>0</v>
      </c>
      <c r="X76" s="155" t="e">
        <f t="shared" si="34"/>
        <v>#DIV/0!</v>
      </c>
      <c r="Y76" s="197">
        <f t="shared" si="20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6"/>
        <v>0</v>
      </c>
      <c r="I77" s="213">
        <f>G77/F77</f>
        <v>1</v>
      </c>
      <c r="J77" s="115">
        <f t="shared" si="28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1"/>
        <v>2.530201342281879</v>
      </c>
      <c r="U77" s="107">
        <f t="shared" si="36"/>
        <v>3.77</v>
      </c>
      <c r="V77" s="110">
        <f t="shared" si="37"/>
        <v>3.77</v>
      </c>
      <c r="W77" s="111">
        <f t="shared" si="27"/>
        <v>0</v>
      </c>
      <c r="X77" s="155">
        <f t="shared" si="34"/>
        <v>1</v>
      </c>
      <c r="Y77" s="197">
        <f t="shared" si="20"/>
        <v>1.5074076543800674</v>
      </c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6"/>
        <v>0</v>
      </c>
      <c r="I78" s="213" t="e">
        <f>G78/F78</f>
        <v>#DIV/0!</v>
      </c>
      <c r="J78" s="115">
        <f t="shared" si="28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1"/>
        <v>#DIV/0!</v>
      </c>
      <c r="U78" s="107">
        <f t="shared" si="36"/>
        <v>0</v>
      </c>
      <c r="V78" s="110">
        <f t="shared" si="37"/>
        <v>0</v>
      </c>
      <c r="W78" s="111">
        <f t="shared" si="27"/>
        <v>0</v>
      </c>
      <c r="X78" s="155"/>
      <c r="Y78" s="197" t="e">
        <f t="shared" si="20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7">
        <f t="shared" si="20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20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20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20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20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7" t="e">
        <f t="shared" si="20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7" t="e">
        <f t="shared" si="20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7" t="e">
        <f t="shared" si="20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7">
        <f t="shared" si="20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7">
        <f t="shared" si="20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7">
        <f t="shared" si="20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7">
        <f t="shared" si="20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7">
        <f t="shared" si="20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7" t="e">
        <f t="shared" si="20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7" t="e">
        <f t="shared" si="20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7">
        <f t="shared" si="20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7" t="e">
        <f t="shared" si="20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7">
        <f t="shared" si="20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7">
        <f t="shared" si="20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20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7">
        <f>T100-Q100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7">
        <f>T101-Q101</f>
        <v>0.016325691363779926</v>
      </c>
    </row>
    <row r="102" spans="2:7" ht="15">
      <c r="B102" s="258" t="s">
        <v>143</v>
      </c>
      <c r="D102" s="4"/>
      <c r="F102" s="78"/>
      <c r="G102" s="4"/>
    </row>
    <row r="103" spans="2:7" ht="15">
      <c r="B103" s="4" t="s">
        <v>144</v>
      </c>
      <c r="C103" s="259">
        <v>0</v>
      </c>
      <c r="D103" s="4" t="s">
        <v>145</v>
      </c>
      <c r="F103" s="78"/>
      <c r="G103" s="4"/>
    </row>
    <row r="104" spans="2:22" ht="30.75">
      <c r="B104" s="260" t="s">
        <v>146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</row>
    <row r="105" spans="2:7" ht="30.75">
      <c r="B105" s="263" t="s">
        <v>147</v>
      </c>
      <c r="C105" s="264">
        <v>43129</v>
      </c>
      <c r="D105" s="261"/>
      <c r="E105" s="261">
        <v>2330.8</v>
      </c>
      <c r="F105" s="78"/>
      <c r="G105" s="4" t="s">
        <v>148</v>
      </c>
    </row>
    <row r="106" spans="3:10" ht="15">
      <c r="C106" s="264">
        <v>43130</v>
      </c>
      <c r="D106" s="261"/>
      <c r="E106" s="261">
        <v>15629.9</v>
      </c>
      <c r="F106" s="78"/>
      <c r="G106" s="276"/>
      <c r="H106" s="276"/>
      <c r="I106" s="265"/>
      <c r="J106" s="266"/>
    </row>
    <row r="107" spans="3:10" ht="15">
      <c r="C107" s="264">
        <v>43131</v>
      </c>
      <c r="D107" s="261"/>
      <c r="E107" s="261">
        <v>15417.7</v>
      </c>
      <c r="F107" s="78"/>
      <c r="G107" s="276"/>
      <c r="H107" s="276"/>
      <c r="I107" s="265"/>
      <c r="J107" s="267"/>
    </row>
  </sheetData>
  <sheetProtection/>
  <mergeCells count="24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V3:X3"/>
    <mergeCell ref="F4:F5"/>
    <mergeCell ref="G106:H106"/>
    <mergeCell ref="G107:H107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2018-02-20T10:39:57Z</cp:lastPrinted>
  <dcterms:created xsi:type="dcterms:W3CDTF">2003-07-28T11:27:56Z</dcterms:created>
  <dcterms:modified xsi:type="dcterms:W3CDTF">2018-02-21T10:31:01Z</dcterms:modified>
  <cp:category/>
  <cp:version/>
  <cp:contentType/>
  <cp:contentStatus/>
</cp:coreProperties>
</file>